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Unidades compartidas\Planeación Institucional\PROCESO\PLAN INDICATIVO INSTITUCIONAL\2025\2025-2\"/>
    </mc:Choice>
  </mc:AlternateContent>
  <xr:revisionPtr revIDLastSave="0" documentId="13_ncr:1_{56240700-4751-4F46-AAB3-AA9DD613A7C3}" xr6:coauthVersionLast="47" xr6:coauthVersionMax="47" xr10:uidLastSave="{00000000-0000-0000-0000-000000000000}"/>
  <bookViews>
    <workbookView xWindow="-108" yWindow="-108" windowWidth="23256" windowHeight="12576" xr2:uid="{E6A387F9-99F0-4833-9980-2759608FD1AD}"/>
  </bookViews>
  <sheets>
    <sheet name="Línea 1" sheetId="1" r:id="rId1"/>
    <sheet name="Línea 2" sheetId="4" r:id="rId2"/>
    <sheet name="Línea 3" sheetId="5" r:id="rId3"/>
    <sheet name="Línea 4" sheetId="6" r:id="rId4"/>
    <sheet name="Resumen evaluación 2025-2" sheetId="3" r:id="rId5"/>
  </sheets>
  <definedNames>
    <definedName name="_xlnm._FilterDatabase" localSheetId="0" hidden="1">'Línea 1'!$A$2:$AE$24</definedName>
    <definedName name="_xlnm._FilterDatabase" localSheetId="1" hidden="1">'Línea 2'!$A$2:$AE$23</definedName>
    <definedName name="_xlnm._FilterDatabase" localSheetId="2" hidden="1">'Línea 3'!$A$2:$AE$2</definedName>
    <definedName name="_xlnm._FilterDatabase" localSheetId="3" hidden="1">'Línea 4'!$A$2:$AE$22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 i="5" l="1"/>
  <c r="V4" i="5"/>
  <c r="V8" i="1"/>
  <c r="E5" i="3" l="1"/>
  <c r="E4" i="3"/>
  <c r="D5" i="3"/>
  <c r="D4" i="3"/>
  <c r="C6" i="3"/>
  <c r="C5" i="3"/>
  <c r="C4" i="3"/>
  <c r="B6" i="3"/>
  <c r="B5" i="3"/>
  <c r="B4" i="3"/>
  <c r="E12" i="3"/>
  <c r="E11" i="3"/>
  <c r="E10" i="3"/>
  <c r="B12" i="3"/>
  <c r="B27" i="1" l="1"/>
  <c r="B28" i="4"/>
  <c r="B25" i="4"/>
  <c r="B8" i="5"/>
  <c r="B29" i="1"/>
  <c r="B26" i="1"/>
  <c r="V7" i="1"/>
  <c r="W20" i="4"/>
  <c r="V17" i="4"/>
  <c r="X5" i="1" l="1"/>
  <c r="W5" i="1"/>
  <c r="W14" i="1"/>
  <c r="X14" i="1"/>
  <c r="V18" i="4"/>
  <c r="V14" i="1"/>
  <c r="X4" i="6" l="1"/>
  <c r="X5" i="6"/>
  <c r="W4" i="4"/>
  <c r="X4" i="1"/>
  <c r="W20" i="6"/>
  <c r="W18" i="6"/>
  <c r="W15" i="6"/>
  <c r="W14" i="6"/>
  <c r="W13" i="6"/>
  <c r="W4" i="6"/>
  <c r="W3" i="6"/>
  <c r="X5" i="5"/>
  <c r="X6" i="5"/>
  <c r="X3" i="5"/>
  <c r="W6" i="5"/>
  <c r="W5" i="5"/>
  <c r="W3" i="5"/>
  <c r="W17" i="4"/>
  <c r="W11" i="4"/>
  <c r="W14" i="4"/>
  <c r="W19" i="4"/>
  <c r="W21" i="4"/>
  <c r="X10" i="4"/>
  <c r="X11" i="4"/>
  <c r="X14" i="4"/>
  <c r="X15" i="4"/>
  <c r="X18" i="4"/>
  <c r="X19" i="4"/>
  <c r="X23" i="4"/>
  <c r="X6" i="4"/>
  <c r="X7" i="4"/>
  <c r="X8" i="4"/>
  <c r="X5" i="4"/>
  <c r="W5" i="4"/>
  <c r="X4" i="4"/>
  <c r="B24" i="6" l="1"/>
  <c r="X18" i="1"/>
  <c r="W22" i="1"/>
  <c r="X19" i="1"/>
  <c r="W19" i="1"/>
  <c r="W13" i="1"/>
  <c r="X9" i="1"/>
  <c r="X7" i="1"/>
  <c r="W7" i="1"/>
  <c r="X6" i="1"/>
  <c r="R3" i="1"/>
  <c r="V22" i="6"/>
  <c r="V20" i="6"/>
  <c r="X20" i="6" s="1"/>
  <c r="V18" i="6"/>
  <c r="X18" i="6" s="1"/>
  <c r="V15" i="6"/>
  <c r="X15" i="6" s="1"/>
  <c r="V14" i="6"/>
  <c r="X14" i="6" s="1"/>
  <c r="V13" i="6"/>
  <c r="X12" i="6"/>
  <c r="V9" i="6"/>
  <c r="Q9" i="6"/>
  <c r="V8" i="6"/>
  <c r="V7" i="6"/>
  <c r="V11" i="6"/>
  <c r="V3" i="6"/>
  <c r="X3" i="6" s="1"/>
  <c r="B27" i="6" s="1"/>
  <c r="V6" i="5"/>
  <c r="V5" i="5"/>
  <c r="X4" i="5"/>
  <c r="B11" i="5" s="1"/>
  <c r="D6" i="3" s="1"/>
  <c r="V3" i="5"/>
  <c r="V23" i="4"/>
  <c r="V22" i="4"/>
  <c r="B28" i="6" l="1"/>
  <c r="E7" i="3" s="1"/>
  <c r="D7" i="3"/>
  <c r="D8" i="3" s="1"/>
  <c r="B25" i="6"/>
  <c r="C7" i="3" s="1"/>
  <c r="B7" i="3"/>
  <c r="B8" i="3" s="1"/>
  <c r="C8" i="3"/>
  <c r="V21" i="4"/>
  <c r="X21" i="4" s="1"/>
  <c r="V19" i="4"/>
  <c r="X17" i="4"/>
  <c r="Q17" i="4"/>
  <c r="V15" i="4"/>
  <c r="Q15" i="4"/>
  <c r="V14" i="4"/>
  <c r="X13" i="4"/>
  <c r="V12" i="4"/>
  <c r="V11" i="4"/>
  <c r="V10" i="4"/>
  <c r="V9" i="4"/>
  <c r="V8" i="4"/>
  <c r="Q8" i="4"/>
  <c r="V7" i="4"/>
  <c r="V5" i="4"/>
  <c r="V4" i="4"/>
  <c r="Q4" i="4"/>
  <c r="V3" i="4"/>
  <c r="V23" i="1"/>
  <c r="V22" i="1"/>
  <c r="X22" i="1" s="1"/>
  <c r="V20" i="1"/>
  <c r="V13" i="1"/>
  <c r="X13" i="1" s="1"/>
  <c r="V12" i="1"/>
  <c r="Q12" i="1"/>
  <c r="V11" i="1"/>
  <c r="X11" i="1" s="1"/>
  <c r="X8" i="1"/>
  <c r="Q8" i="1"/>
  <c r="X3" i="1"/>
  <c r="Q5" i="1"/>
  <c r="M5" i="1"/>
  <c r="Q21" i="4"/>
  <c r="B30" i="1" l="1"/>
  <c r="N6" i="1"/>
  <c r="R20" i="6"/>
  <c r="Q20" i="6"/>
  <c r="S20" i="6" s="1"/>
  <c r="S15" i="6"/>
  <c r="R15" i="6"/>
  <c r="S12" i="6"/>
  <c r="R12" i="6"/>
  <c r="S6" i="5"/>
  <c r="R6" i="5"/>
  <c r="R4" i="5"/>
  <c r="S4" i="5"/>
  <c r="R23" i="4"/>
  <c r="R22" i="4"/>
  <c r="Q23" i="4"/>
  <c r="S23" i="4" s="1"/>
  <c r="Q22" i="4"/>
  <c r="S22" i="4" s="1"/>
  <c r="R21" i="4"/>
  <c r="R20" i="4"/>
  <c r="Q20" i="4"/>
  <c r="S20" i="4" s="1"/>
  <c r="R18" i="4"/>
  <c r="Q18" i="4"/>
  <c r="S18" i="4" s="1"/>
  <c r="R17" i="4"/>
  <c r="S17" i="4"/>
  <c r="S16" i="4"/>
  <c r="R16" i="4"/>
  <c r="R15" i="4"/>
  <c r="S15" i="4"/>
  <c r="R13" i="4"/>
  <c r="Q13" i="4"/>
  <c r="S13" i="4" s="1"/>
  <c r="S10" i="4"/>
  <c r="R8" i="4"/>
  <c r="S8" i="4"/>
  <c r="S7" i="4"/>
  <c r="S6" i="4"/>
  <c r="R6" i="4"/>
  <c r="S5" i="4"/>
  <c r="R5" i="4"/>
  <c r="R4" i="4"/>
  <c r="S4" i="4"/>
  <c r="M4" i="4"/>
  <c r="S24" i="1"/>
  <c r="S23" i="1"/>
  <c r="R23" i="1"/>
  <c r="S21" i="1"/>
  <c r="S20" i="1"/>
  <c r="B9" i="5" l="1"/>
  <c r="B12" i="5"/>
  <c r="E6" i="3" s="1"/>
  <c r="E8" i="3" s="1"/>
  <c r="B26" i="4"/>
  <c r="B29" i="4"/>
  <c r="S19" i="1"/>
  <c r="R19" i="1"/>
  <c r="S18" i="1"/>
  <c r="S17" i="1"/>
  <c r="S9" i="1"/>
  <c r="S8" i="1" l="1"/>
  <c r="S6" i="1"/>
  <c r="S5" i="1"/>
  <c r="R5" i="1"/>
  <c r="S4" i="1"/>
  <c r="L19" i="1"/>
  <c r="K3" i="1"/>
  <c r="Q3" i="1"/>
  <c r="M4" i="5" l="1"/>
  <c r="M6" i="6" l="1"/>
  <c r="M7" i="6"/>
  <c r="M8" i="6"/>
  <c r="M9" i="6"/>
  <c r="M10" i="6"/>
  <c r="M11" i="6"/>
  <c r="M12" i="6"/>
  <c r="M13" i="6"/>
  <c r="M14" i="6"/>
  <c r="M15" i="6"/>
  <c r="M16" i="6"/>
  <c r="M17" i="6"/>
  <c r="M18" i="6"/>
  <c r="M19" i="6"/>
  <c r="M20" i="6"/>
  <c r="M21" i="6"/>
  <c r="M3" i="6"/>
  <c r="L3" i="6"/>
  <c r="L3" i="4"/>
  <c r="M3" i="4"/>
  <c r="M5" i="4"/>
  <c r="M6" i="4"/>
  <c r="M7" i="4"/>
  <c r="M8" i="4"/>
  <c r="M9" i="4"/>
  <c r="M10" i="4"/>
  <c r="M11" i="4"/>
  <c r="M12" i="4"/>
  <c r="M13" i="4"/>
  <c r="M14" i="4"/>
  <c r="M15" i="4"/>
  <c r="M17" i="4"/>
  <c r="M18" i="4"/>
  <c r="M19" i="4"/>
  <c r="M20" i="4"/>
  <c r="M21" i="4"/>
  <c r="M22" i="4"/>
  <c r="M23" i="4"/>
  <c r="L5" i="4"/>
  <c r="L8" i="4"/>
  <c r="L11" i="4"/>
  <c r="L20" i="4"/>
  <c r="M4" i="1" l="1"/>
  <c r="M6" i="1"/>
  <c r="M7" i="1"/>
  <c r="M8" i="1"/>
  <c r="M9" i="1"/>
  <c r="M11" i="1"/>
  <c r="M13" i="1"/>
  <c r="M14" i="1"/>
  <c r="M15" i="1"/>
  <c r="M16" i="1"/>
  <c r="M19" i="1"/>
  <c r="M20" i="1"/>
  <c r="M21" i="1"/>
  <c r="M22" i="1"/>
  <c r="M3" i="1"/>
  <c r="L4" i="6"/>
  <c r="L19" i="6" l="1"/>
  <c r="L14" i="6"/>
  <c r="L13" i="6"/>
  <c r="L8" i="6"/>
  <c r="L7" i="6"/>
  <c r="L14" i="1" l="1"/>
  <c r="Y6" i="1" l="1"/>
  <c r="Z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9A00F2A8-8FF7-48BC-B5BC-BF818303A8AA}">
      <text>
        <r>
          <rPr>
            <sz val="11"/>
            <color theme="1"/>
            <rFont val="Calibri"/>
            <family val="2"/>
            <scheme val="minor"/>
          </rPr>
          <t>======
ID#AAABTXHH-jQ
    (2024-05-22 16:15:40)
Valor al que se espera que llegue el indicador en el año 1</t>
        </r>
      </text>
    </comment>
    <comment ref="AE2" authorId="0" shapeId="0" xr:uid="{E33A7A6A-F35C-4B14-8EDB-371F863F78EE}">
      <text>
        <r>
          <rPr>
            <sz val="11"/>
            <color theme="1"/>
            <rFont val="Calibri"/>
            <family val="2"/>
            <scheme val="minor"/>
          </rPr>
          <t>======
ID#AAABTXIv730
    (2024-05-22 16:15:40)
Proceso o procesos responsables del reporte del logro del indicador.</t>
        </r>
      </text>
    </comment>
  </commentList>
</comments>
</file>

<file path=xl/sharedStrings.xml><?xml version="1.0" encoding="utf-8"?>
<sst xmlns="http://schemas.openxmlformats.org/spreadsheetml/2006/main" count="1051" uniqueCount="557">
  <si>
    <t>Línea</t>
  </si>
  <si>
    <t>Nombre Programa</t>
  </si>
  <si>
    <t>Nombre Indicador</t>
  </si>
  <si>
    <t>Unidad de medida</t>
  </si>
  <si>
    <t>Tendencia</t>
  </si>
  <si>
    <t>Fórmula</t>
  </si>
  <si>
    <t>Descripción de la fórmula</t>
  </si>
  <si>
    <t>Línea base</t>
  </si>
  <si>
    <t>Meta cuatrienio</t>
  </si>
  <si>
    <t>Meta año 1
2024</t>
  </si>
  <si>
    <t>Seguimiento 2024-2</t>
  </si>
  <si>
    <t>Observaciones 2024-2</t>
  </si>
  <si>
    <t>Meta año 2
2025</t>
  </si>
  <si>
    <t>Meta año 3
2026</t>
  </si>
  <si>
    <t>Meta año 4
2027</t>
  </si>
  <si>
    <t>Fuente de información</t>
  </si>
  <si>
    <t>Fecha de corte para el reporte del logro</t>
  </si>
  <si>
    <t>Responsable</t>
  </si>
  <si>
    <t>Línea 1: Academia Transformadora de vidas</t>
  </si>
  <si>
    <t>Programa 1: Experiencias y oportunidades educativas y formativas innovadoras</t>
  </si>
  <si>
    <t>Nuevos programas técnicos laborales con registro</t>
  </si>
  <si>
    <t xml:space="preserve">Número </t>
  </si>
  <si>
    <t>Aumentar</t>
  </si>
  <si>
    <t>Nuevos programas técnicos laborales (ETDH y SFT) con registro (Medellín y regiones)
Programas ETDH: 6
Programas SFT: 1
Meta incremental</t>
  </si>
  <si>
    <t>30 de diciembre de cada vigencia</t>
  </si>
  <si>
    <t>Profesional Universitario FTDH
Vicerrector Académico</t>
  </si>
  <si>
    <t>Estudiantes matriculados en programas técnicos laborales</t>
  </si>
  <si>
    <t>Número de estudiantes matriculados en programas técnicos laborales</t>
  </si>
  <si>
    <t>Número de estudiantes matriculados en programas técnicos laborales (ETDH y SFT). Programas antiguos y nuevos
Meta incremental</t>
  </si>
  <si>
    <t>Sistema Accademia</t>
  </si>
  <si>
    <t>Nuevos programas de educación superior con registro calificado</t>
  </si>
  <si>
    <t>Número</t>
  </si>
  <si>
    <t>Numero de programas nuevos de educación superior ofertados</t>
  </si>
  <si>
    <t>Numero de programas de educación superior nuevos
Meta incremental</t>
  </si>
  <si>
    <t>Resoluciones de Registro Calificado</t>
  </si>
  <si>
    <t>Vicerrector Académico
Decanos</t>
  </si>
  <si>
    <t xml:space="preserve">Estudiantes matriculados en programas de educación superior </t>
  </si>
  <si>
    <t xml:space="preserve">Número de estudiantes matriculados en los programas de educación superior </t>
  </si>
  <si>
    <t>Número de estudiantes matriculados en los programas de educación superior
Meta incremental</t>
  </si>
  <si>
    <t>SNIES 
Sistema Accademia</t>
  </si>
  <si>
    <t>Vicerrector Académico
Decanos
Profesional Especializado Comunicación y Mercadeo
Contratista Mercadeo</t>
  </si>
  <si>
    <t>Programas académicos con doble titulación implementada</t>
  </si>
  <si>
    <t>Número de programas con doble titulación implementada</t>
  </si>
  <si>
    <t>Número de programas con doble titulación implementada (en doble vía)
Meta incremental</t>
  </si>
  <si>
    <t xml:space="preserve">Graduados de las técnicas laborales matriculados en programas de educación superior de la institución  </t>
  </si>
  <si>
    <t xml:space="preserve">Numero de estudiantes graduados de técnicas laborales que se matriculan en programas academicos de la institución </t>
  </si>
  <si>
    <t>Numero de estudiantes graduados de técnicas laborales de la institución que se matriculan en programas académicos de la institución.
Estudiantes nuevos cada año
Para realizar el cálculo se debe medir el año completo
Meta acumulada</t>
  </si>
  <si>
    <t>Profesional Universitario FTDH
Vicerrector Académico
Profesional Especializado Comunicación y Mercadeo
Decanos</t>
  </si>
  <si>
    <t>Estudiantes y graduados de la institución participando en el programa Diálogo Generacional Docente</t>
  </si>
  <si>
    <t>Graduados que participan en dialogo generacional docente</t>
  </si>
  <si>
    <t>Este indicador mide el número de estudiantes y graduados de la Institución que participan en el programa Diálogo Generacional Docente durante un período específico. 
Meta incremental</t>
  </si>
  <si>
    <t>Resultados de la convocatoria</t>
  </si>
  <si>
    <t>Tasa de deserción anual por debajo de la media nacional</t>
  </si>
  <si>
    <t xml:space="preserve">Porcentaje </t>
  </si>
  <si>
    <t>Mantener</t>
  </si>
  <si>
    <t>Puntos porcentuales por debajo de la media nacional</t>
  </si>
  <si>
    <t>Tasa de deserción anual por debajo de la media nacional, teniendo como referente los reportes del SPADIES
Meta a mantener</t>
  </si>
  <si>
    <t xml:space="preserve"> (-0,59)</t>
  </si>
  <si>
    <t xml:space="preserve"> (-0,5)</t>
  </si>
  <si>
    <t>SPADIES</t>
  </si>
  <si>
    <t>Vicerrector Académico
Profesional Universitario Ingreso, Permanencia y Graduación
Decanos</t>
  </si>
  <si>
    <t xml:space="preserve">Programa 2:Transformación pedagógica y curricular </t>
  </si>
  <si>
    <t>Programas de pregrado con la metodología STEAM+H implementada</t>
  </si>
  <si>
    <t>Número de programas de pregrado que implementan la metodología STEAM+H</t>
  </si>
  <si>
    <t>Número de programas de pregrado que implementan la metodología STEAM+H (Ciencia, Tecnología, Ingeniería, Arte, Matemáticas y Humanidades) en un curso del área específica del programa
Se creará la metodología y cada programa la implementará en por lo menos 1 asignatura
Meta incremental</t>
  </si>
  <si>
    <t>Cartas descriptivas y evidencias de aplicación de metodología STEAM+H en cursos del área especifica por programa académico</t>
  </si>
  <si>
    <t>Vicerrector Académico
Docente programa Ciencias Básicas
Decanos</t>
  </si>
  <si>
    <t xml:space="preserve">Docentes Capacitados en Competencias Digitales </t>
  </si>
  <si>
    <t>Número de docentes capacitados en uso de recursos y herramientas digitales</t>
  </si>
  <si>
    <t>Número de docentes certificados en uso de recursos y herramientas digitales
Cada año se deberá ofertar capacitaciones diferentes.
Meta acumulada</t>
  </si>
  <si>
    <t>Listados de asistencia y registro de docentes certificados
SIPEX</t>
  </si>
  <si>
    <t>Semestral 30 de junio y 12 de diciembre</t>
  </si>
  <si>
    <t>Vicerrector Académico
Profesional Universitario Biblioteca
Profesional Universitario Virtualidad
Profesional Universitario Educación Continua</t>
  </si>
  <si>
    <t>Número de programas con valor agregado positivo en las pruebas Saber Pro</t>
  </si>
  <si>
    <t>Número de programas con valor agregado positivo</t>
  </si>
  <si>
    <t>Número de programas profesionales con valor agregado positivo en las pruebas Saber Pro, respecto a las Pruebas Saber 11 en por lo menos 2 de las 3 competencias que se evalúan: razonamiento cuantitativo, lectura crítica e inglés.
No se tienen en cuenta programas profesionales nuevos porque no realizarían pruebas Saber Pro en la ventana del Plan de Desarrollo
Meta incremental</t>
  </si>
  <si>
    <t>Informes de análisis de resultados de pruebas Saber Pro y Valor Agregado</t>
  </si>
  <si>
    <t xml:space="preserve">Vicerrector Académico
Decanos
Docente Agenda de Estudios Sobre Asuntos Institucionales
</t>
  </si>
  <si>
    <t>Docentes en proceso de formación en Doctorado</t>
  </si>
  <si>
    <t>Número de docentes en proceso de formación en doctorado</t>
  </si>
  <si>
    <t>Número de docentes de planta en proceso de formación en doctorado con apoyo institucional
Meta incremental</t>
  </si>
  <si>
    <t>Plan Institucional de Capacitación
Evidencias de matrículas y proceso de formación</t>
  </si>
  <si>
    <t>Profesional Universitario Talento Humano
Vicerrector Académico
Decanos</t>
  </si>
  <si>
    <t>Programa 3: Cultura de la autoevaluación y mejora continua</t>
  </si>
  <si>
    <t>Renovación de la acreditación institucional en alta calidad obtenida</t>
  </si>
  <si>
    <t>Renovación de la acreditación institucional en alta calidad
Meta incremental</t>
  </si>
  <si>
    <t>Resolución de acreditación</t>
  </si>
  <si>
    <t>30 de diciembre de vigencia 2026</t>
  </si>
  <si>
    <t>Profesional Especializado  Aseguramiento de la Calidad Académica
Vicerrector Académico
Decanos</t>
  </si>
  <si>
    <t>Programas académicos acreditados en alta calidad</t>
  </si>
  <si>
    <t>Número de programas acreditados y reacreditados
Meta incremental</t>
  </si>
  <si>
    <t>Resoluciones de acreditación</t>
  </si>
  <si>
    <t>Programa 4: Acompañamiento a las trayectorias de vida estudiantil</t>
  </si>
  <si>
    <t>Porcentaje</t>
  </si>
  <si>
    <t>Número de estudiantes que mejoran su desempeño académico y participan (3 o más veces) de las estrategias de psicopedagogía del subproceso Ingreso, Permanencia y Graduación (Quédate en Colmayor)
del total de estudiantes que participan en las estrategias de psicopedagogía (Talleres, atención individual en neuropsicología, neurofeedback, pruebas psicométricas, formatos planificadores, juegos serios, entre otros)
Meta incremental</t>
  </si>
  <si>
    <t>Sipex7: Informe de mejoras psicopedagogía</t>
  </si>
  <si>
    <t>Profesional universitario Ingreso, Permanencia y Graduación</t>
  </si>
  <si>
    <t>(Número de estudiantes que participan en las estrategias académicas y ganan la asignatura por la cual consultan la estrategia / total de estudiantes que participan en las estrategias académicas)*100</t>
  </si>
  <si>
    <t>Número de estudiantes que mejoran su desempeño académico y paticipan (3 o más veces)  de las estrategias académicas del subproceso Ingreso, Permanencia y Graduación (Quédate en Colmayor) del total de estudiantes que participan en las estrategias académicas
Meta incremental</t>
  </si>
  <si>
    <t>Sipex7: Informe de mejoras ciencias basicas</t>
  </si>
  <si>
    <t>Cobertura de los servicios de Bienestar aumentada</t>
  </si>
  <si>
    <t>(Número de participantes en actividades y servicios de Bienestar/total población institucional)*100</t>
  </si>
  <si>
    <t>Número de participantes en las actividades y servicios de Bienestar del total de la población institucional (estudiantes, docentes, administrativos, contratistas y graduados)
Meta incremental</t>
  </si>
  <si>
    <t>SIPEX</t>
  </si>
  <si>
    <t>Director de Bienestar Institucional</t>
  </si>
  <si>
    <t>Actividades y servicios de Bienestar nuevos o actualizados</t>
  </si>
  <si>
    <t>Nuevas actividades y servicios de Bienestar</t>
  </si>
  <si>
    <t>Número de actividades y servicios nuevos ofertados
Meta incremental</t>
  </si>
  <si>
    <t>Acciones implementadas para la diversidad en la Institución</t>
  </si>
  <si>
    <t>Número de acciones implementadas para la atención de diversidades</t>
  </si>
  <si>
    <t>Número de acciones implementadas para la atención de la población diversa.
Las metas acumulan con la línea base. 
Año 2: 1 más 
Año 4: 1 más
Una de las acciones estará enfocada en la implementación del protocolo de atención de violencias sexuales y basadas en género
COLMAYOR DIVERSO: https://www.colmayor.edu.co/bienestar/colmayor-diverso/
Meta incremental</t>
  </si>
  <si>
    <t xml:space="preserve">Semestral  </t>
  </si>
  <si>
    <t xml:space="preserve">Estudio de Impacto de los programas de Bienestar Institucional realizado </t>
  </si>
  <si>
    <t>Estudio de Impacto realizado</t>
  </si>
  <si>
    <t>Estudio realizado
Meta incremental</t>
  </si>
  <si>
    <t>Informe de resultados del estudio de impacto</t>
  </si>
  <si>
    <t xml:space="preserve">Año 2026  </t>
  </si>
  <si>
    <t>Director de Bienestar Institucional
Agenda de Estudios sobre Asuntos Institucionales</t>
  </si>
  <si>
    <t>Estudiantes beneficiados con auxilios alimentarios</t>
  </si>
  <si>
    <t>Número de estudiantes Beneficiados</t>
  </si>
  <si>
    <t>Mantener el número de beneficiados del programa de Auxilio Alimentario
Meta a mantener</t>
  </si>
  <si>
    <t xml:space="preserve">Anual </t>
  </si>
  <si>
    <t>Cobertura de las atenciones en salud mental aumentada</t>
  </si>
  <si>
    <t>(Numero de estudiantes atendidos en las estrategias de Salud Mental / Numero de Estudiantes que solicitaron el servicio)*100</t>
  </si>
  <si>
    <t>Número de estudiantes que son atendidos y/o participan de las diferentes estrategias de Salud Mental del total de estudiantes que solicitan el servicio
Meta incremental</t>
  </si>
  <si>
    <t>EFICACIA ACUMULADA</t>
  </si>
  <si>
    <t>No cuenta con meta programada para la vigencia 2024</t>
  </si>
  <si>
    <t>LÍNEA</t>
  </si>
  <si>
    <t>EFICACIA PERIÓDICA</t>
  </si>
  <si>
    <t>EFICACIA PONDERADA</t>
  </si>
  <si>
    <t>EFICACIA ACUMULADA PROMEDIO DEL PLAN</t>
  </si>
  <si>
    <t>EFICACIA ACUMULADA PONDERADA DEL PLAN</t>
  </si>
  <si>
    <t>TOTALES</t>
  </si>
  <si>
    <t>Total presupuesto asignado (funcionamiento e inversión)</t>
  </si>
  <si>
    <t>PRESUPUESTO TOTAL</t>
  </si>
  <si>
    <t>Total presupuesto ejecutado (funcionamiento e inversión)</t>
  </si>
  <si>
    <t>TOTAL EJECUTADO</t>
  </si>
  <si>
    <t>Índice de inversión</t>
  </si>
  <si>
    <t>ÍNDICE DE INVERSIÓN ACUMULADO</t>
  </si>
  <si>
    <t>Eficiencia del Plan</t>
  </si>
  <si>
    <t>EFICIENCIA DEL PLAN ACUMULADA</t>
  </si>
  <si>
    <t>1. Academia transformadora de vidas</t>
  </si>
  <si>
    <t>2. Intercambio de saberes para la transformación del entorno social, productivo y científico</t>
  </si>
  <si>
    <t>3. Ecosistema Tecnológico Colmayor</t>
  </si>
  <si>
    <t>4. Sostenibilidad y Gestión Humana Integral</t>
  </si>
  <si>
    <t>EFICACIA ACUMULADA PONDERADA DE LA LÍNEA</t>
  </si>
  <si>
    <t>Línea 2: Intercambio de saberes para la transformación del entorno social, productivo y científico</t>
  </si>
  <si>
    <t>Programa 1: Investigación y Desarrollo científico</t>
  </si>
  <si>
    <t>Proyectos de investigación desarrollados en alianzas con organizaciones no científicas</t>
  </si>
  <si>
    <t>(Número de proyectos de investigación realizados en alianzas con organizaciones sociales, productivas y públicas/ Total de proyectos de investigación)*100</t>
  </si>
  <si>
    <t>Del total de proyectos de investigación (en ejecución o finalizados), cuántos corresponden a proyectos realizados en alianzas (cofinanciación) con organizaciones sociales, productivas y públicas, sin contar alianzas con otros grupos de investigación (en ejecución o finalizados)
Organizaciones no científicas: Empresas, entidades territoriales, Corporaciones Autónomas Regionales, ONG nacionales e internacionales, organismos multilaterales de cooperación
Meta incremental</t>
  </si>
  <si>
    <t>Plataforma INVESTTIGA</t>
  </si>
  <si>
    <t>Diciembre de cada vigencia</t>
  </si>
  <si>
    <t>Vicerrectora Investigación y Extensión
Profesional Universitario Investigación
Líderes grupos de investigación</t>
  </si>
  <si>
    <t xml:space="preserve">Productos de investigación desarrollados en alianzas con organizaciones </t>
  </si>
  <si>
    <t xml:space="preserve">Número de productos de investigación realizados en alianzas con organizaciones sociales, productivas y públicas </t>
  </si>
  <si>
    <t>Total de productos resultados de investigación realizados en alianzas con organizaciones sociales, productivas y públicas, sin contar alianzas con otros grupos de investigación. Los productos deberán estar debidamente certificados de acuerdo al modelo de medición vigente de Minciencias
Meta acumulada</t>
  </si>
  <si>
    <t>GrupLAC
Plataforma INVESTTIGA
Grupos de investigación</t>
  </si>
  <si>
    <t>Vicerrectora Investigación y Extensión
Profesional universitario Centro de Investigación
Líderes grupos de investigación</t>
  </si>
  <si>
    <t>Grupos de Investigación consolidados/categorizados en modelo de medición vigente de Minciencias</t>
  </si>
  <si>
    <t>Número de grupos de investigación consolidados o categorizados</t>
  </si>
  <si>
    <t>Grupos con aval institucional que se encuentran categorizados
Mantener la categorización de los grupos actuales y aumentar 1 grupo categorizado en 2027
Meta incremental</t>
  </si>
  <si>
    <t>Minciencias
Portal la ciencia en cifras</t>
  </si>
  <si>
    <t xml:space="preserve">Programa 2:Innovación, emprendimiento, gestión y transferencia de conocimiento </t>
  </si>
  <si>
    <t>Emprendimientos asesorados, asociados con los campos de conocimiento del emprendedor</t>
  </si>
  <si>
    <t>(Número de emprendimientos asesorados en los campos de conocimiento de estudiantes y graduados / total de emprendimientos asesorados)*100</t>
  </si>
  <si>
    <t>Del total de emprendimientos asesorados, qué porcentaje tienen relación directa con el campo de conocimiento (programa) del estudiante o graduado. Solo se tendrán en cuenta, aquellos emprendimientos que sencuentren activos y lleguen a etapa de asesoría, acompañamiento o validación
Meta incremental</t>
  </si>
  <si>
    <t>Bases de datos Emprendimiento Innovación y Tranferencia tecnológica</t>
  </si>
  <si>
    <t>Líder Emprendimiento Innovación y Tranferencia tecnológica</t>
  </si>
  <si>
    <t xml:space="preserve">Productos de transferencia tecnológica validados </t>
  </si>
  <si>
    <t>Número productos, tecnologías, aplicativos validados en entornos simulados o comerciales por año</t>
  </si>
  <si>
    <t>Total de productos, tecnologías, aplicativos validados comercialmente por año (se tendrán en cuenta prototipos, software, diseños industriales y demás productos suceptibles de protección de propiedad intelectual) que son llevados a validaciones de funcionamiento o comerciales
Meta incremental</t>
  </si>
  <si>
    <t>Líder Emprendimiento Innovación y Tranferencia Tecnológica</t>
  </si>
  <si>
    <t>Procesos de transferencia de conocimiento (Know how) desarrollados</t>
  </si>
  <si>
    <t>Número normas sociales, técnicas, innovaciones empresariales y de política pública por año</t>
  </si>
  <si>
    <t>Total de normas sociales, técnicas, innovaciones empresariales y de política pública debidamente certificadas por cada año
Meta acumulada</t>
  </si>
  <si>
    <t>Programa 3: Nuevos talentos para el sistema científico, tecnológico y la innovación</t>
  </si>
  <si>
    <t>Estudiantes de educación superior participando en estrategias de investigación formativa extracurriculares</t>
  </si>
  <si>
    <t>Número de estudiantes de programas académicos participando en estrategias de investigación formativa extracurriculares</t>
  </si>
  <si>
    <t>Total de estudiantes de los programas académicos (sin tener en cuenta técnicas laborales), que hacen parte de al menos una estrategia de investigación formativa (semilleros, grupos de estudio). 
La medición se realiza una vez al año.
Meta incremental</t>
  </si>
  <si>
    <t>Informe semilleros de Investigación</t>
  </si>
  <si>
    <t>Vicerrectora Investigación y Extensión
Profesional universitario Centro de Investigación
Líderes semilleros de investigación</t>
  </si>
  <si>
    <t>Graduados de educación superior participando en estrategias de investigación formativa</t>
  </si>
  <si>
    <t>Graduados participando en estrategias de investigación formativa</t>
  </si>
  <si>
    <t>Número de  graduados de la institución que participan en ese mismo periodo en estrategias de investigación formativa (jóvenes investigadores, semilleros, auxiliares de investigación, grupos de investigación)
Meta acumulada</t>
  </si>
  <si>
    <t>Base datos jóvenes investigadores
Convenios Jóvenes investigadores
Reportes INVESTTIGA</t>
  </si>
  <si>
    <t>Vicerrectora Investigación y Extensión
Profesional universitario Centro de Investigación</t>
  </si>
  <si>
    <t xml:space="preserve">Productos de investigación generados con participantes en estrategias de investigación formativa </t>
  </si>
  <si>
    <t>Productos de investigación generados con participantes de estrategias de investigación formativa por año</t>
  </si>
  <si>
    <t>Número total de productos de investigación de participantes en estrategias de investigación formativa, independiente de su nivel de formación, en un año
Meta acumulada</t>
  </si>
  <si>
    <t>Informe semilleros de Investigación
Informes Internacionalización
Reportes INVESTTIGA</t>
  </si>
  <si>
    <t>Estudiantes de otros niveles de formación participando en estrategias de investigación formativa</t>
  </si>
  <si>
    <t>Número de estudiantes de otros niveles de formación participando en estrategias de investigación formativa por año</t>
  </si>
  <si>
    <t>Total de estudiantes de otros niveles de formación que se vinculan a alguna de las estrategias de investigación formativa lideradas por la institución, en sus instituciones, en el campus o de forma virtual
Meta acumulada</t>
  </si>
  <si>
    <t>Informes Centro de Investigación</t>
  </si>
  <si>
    <t>Programa 4: Conexiones para la transformación del territorio</t>
  </si>
  <si>
    <t>Actividades de proyección social desarrolladas</t>
  </si>
  <si>
    <t>Total de actividades de proyección social realizadas</t>
  </si>
  <si>
    <t>Total de actividades de proyección social realizadas
Meta acumulada</t>
  </si>
  <si>
    <t>Sistema de Información SIPEX</t>
  </si>
  <si>
    <t>30 de Junio / 31 de diciembre</t>
  </si>
  <si>
    <t>Vicerrectora Investigación y Extensión
Directora de Extensión
Decanos
Docente Coordinador de Extensión
Coordinadores Académicos y de Extrensión por Facultad</t>
  </si>
  <si>
    <t>Proyectos de proyección social ejecutados</t>
  </si>
  <si>
    <t>Número de proyectos de Proyección Social ejecutados</t>
  </si>
  <si>
    <t>Número de proyectos de Proyección Social interfacultades ejecutados.
Proyectos aprobados en convocatorias anuales con participación de todas las facultades
Meta acumulada</t>
  </si>
  <si>
    <t>31 de diciembre</t>
  </si>
  <si>
    <t>Vicerrectora Investigación y Extensión
Directora de Extensión
Docente Coordinador de Extensión
Decanos
Coordinadores Académicos y de Extrensión por Facultad</t>
  </si>
  <si>
    <t>Convenios y contratos ejecutados</t>
  </si>
  <si>
    <t>Número de proyectos ejecutados</t>
  </si>
  <si>
    <t>Todos los proyectos nuevos que se ejecutan en la vigencia (convenios, contratos, entre otros). 
Meta acumulada</t>
  </si>
  <si>
    <t>Sistema de Información Contratta</t>
  </si>
  <si>
    <t>Vicerrectora Investigación y Extensión
Directora de Extensión
Profesional Universitario de Convenios y Contratos</t>
  </si>
  <si>
    <t>Graduados empleados a través de la bolsa de empleo</t>
  </si>
  <si>
    <t xml:space="preserve">(Número de graduados contratados / total de vacantes recibidas)*100 </t>
  </si>
  <si>
    <t>Número de graduados contratados del total de vacantes recibidas por la bolsa de empleo
Meta a mantener</t>
  </si>
  <si>
    <t>Bolsa de empleo</t>
  </si>
  <si>
    <t xml:space="preserve">Profesional Universitario Graduados </t>
  </si>
  <si>
    <t xml:space="preserve">Estudiantes participando en pasantías cortas empresariales </t>
  </si>
  <si>
    <t>Número de estudiantes vinculados a pasantías cortas</t>
  </si>
  <si>
    <t>Número de estudiantes vinculados a pasantías cortas, en el marco del modelo de inserción laboral CUEE
Meta acumulada</t>
  </si>
  <si>
    <t>Base de datos estudiantes en pasantías cortas</t>
  </si>
  <si>
    <t>Profesional Universitario Graduados
Coordinadores Académicos y de extensión por facultad</t>
  </si>
  <si>
    <t xml:space="preserve">Programa 5: Formación para la vida </t>
  </si>
  <si>
    <t>Actividades de Educación Continua ejecutadas</t>
  </si>
  <si>
    <t>Número de actividades de Educación continua ofertadas</t>
  </si>
  <si>
    <t>Número de actividades de Educación continua ofertadas con costo y sin costo para los participantes
Meta acumulada</t>
  </si>
  <si>
    <t>30 de junio 
31 de diciembre</t>
  </si>
  <si>
    <t>Vicerrectora Investigación y Extensión
Profesional Universitario Educación Continua
Directora de Extensión</t>
  </si>
  <si>
    <t>Certificaciones otorgadas vía reconocimiento de aprendizajes previos -RAP-</t>
  </si>
  <si>
    <t>Número de certificaciones otorgadas</t>
  </si>
  <si>
    <t>Este indicador mide la cantidad de certificaciones otorgadas a estudiantes a través del proceso de Reconocimiento de Aprendizajes Previos (RAP)
Meta acumulada</t>
  </si>
  <si>
    <t>Informe de certificaciones otorgadas vía RAP</t>
  </si>
  <si>
    <t>Vicerrector Académico
Asesor Proyectos Especiales
Decanos</t>
  </si>
  <si>
    <t>Nuevas estrategias implementadas para el fortalecimiento del bilingüismo</t>
  </si>
  <si>
    <t>Número de estrategias implementadas</t>
  </si>
  <si>
    <t>Número de estrategias implementadas por año, como: semana de la internacionalización, cursos de inglés con propósito, clubes de conversación
Meta incremental</t>
  </si>
  <si>
    <t>Informe de estrategias implementadas</t>
  </si>
  <si>
    <t>Vicerrectora Investigación y Extensión
Directora de Extensión
Profesional Universitario Centro de Lenguas</t>
  </si>
  <si>
    <t xml:space="preserve">Programa 6: Mundo sin fronteras </t>
  </si>
  <si>
    <t>Programas con estrategias de internacionalización del currículo implementadas</t>
  </si>
  <si>
    <t>Total de programas con estrategias de internacionalización del currículo implementadas</t>
  </si>
  <si>
    <t>Programas que implementen por lo menos 4 estrategias
de internacionalización del currículo
Meta incremental</t>
  </si>
  <si>
    <t>Base de datos Internacionalización</t>
  </si>
  <si>
    <t xml:space="preserve">Semestral </t>
  </si>
  <si>
    <t>Líder Internacionalización
Decanos
Coordinadores Académicos y de Extensión</t>
  </si>
  <si>
    <t xml:space="preserve">Movilidad entrante </t>
  </si>
  <si>
    <t xml:space="preserve">Número de movilidades entrantes por carácter, tipologia, proveniencia </t>
  </si>
  <si>
    <t>Número de estudiantes, docentes y administrativos en movilidad entrante - nacional e internacional desagregados por tipos de movilidades (presenciales o virtuales), diferentes a una cátedra virtual: misiones internacionales, conferencias, estancias de enseñanza o investigación
Meta acumulada</t>
  </si>
  <si>
    <t>Base de Datos Internacionalización</t>
  </si>
  <si>
    <t xml:space="preserve">Movilidad saliente </t>
  </si>
  <si>
    <t xml:space="preserve">Número de movilidades salientes por carácter, tipologia, proveniencia </t>
  </si>
  <si>
    <t>Número de estudiantes, docentes y administrativos en movilidad saliente - nacional e internacional desagregados por tipos movilidades internacionales (presenciales o virtuales), diferentes a una cátedra virtual: misiones internacionales, conferencias, estancias de enseñanza o investigación
Meta acumulada</t>
  </si>
  <si>
    <t>Internacionalización
Decanos
Coordinadores Académicos y de Extensión</t>
  </si>
  <si>
    <t>Línea 3: Ecosistema Tecnológico Colmayor</t>
  </si>
  <si>
    <t>Programa 1: Apropiación y adaptación tecnológica</t>
  </si>
  <si>
    <t>Plan Estratégico de Tecnologías de la Información y la Comunicación actualizado e implementado</t>
  </si>
  <si>
    <t>Mide la actualizacióin del Plan Estratégico de Tecnologías de la Información y la Comunicación
Esta actualización  debe contener además de lo requerido por la ley   
- MIPG (IPV4 a IPV6, por mencionar algunos)
- Gobernanza de datos
- Interoperabilidad
- Gestión de la información
- Comité de la gestión integral de la información
- Planes y proyectos a ejecutar
- Diagnosticos de sistemas de información, aplicativos y software
Otros temas a tener en cuenta:
- Fortalecimiento estructura virtual
- Equipo desarrollo de sistemas de información
Otros compromisos  en cuanto a:
- automatizaciones
- servidores
- almacenamiento
Meta incremental</t>
  </si>
  <si>
    <t>Informe de seguimiento del Plan Estratégico de Tecnologías de la Información y la Comunicación</t>
  </si>
  <si>
    <t>Profesional Especializado Tecnologia y Medios Audiovisuales</t>
  </si>
  <si>
    <t>Modernización tecnológica de procesos y servicios implementada</t>
  </si>
  <si>
    <t>Número de procesos y servicios modernizados</t>
  </si>
  <si>
    <t>Número de procesos y servicios modernizados conforme al modelo definido por la institución.
Se evidencia la necesidad de sistematizar procesos como: certificaciones, contratación, actas, inscripciones a activiades de los diferentes proceos institucionales, todo lo anterior diferente a lo normativo del DAFP
Meta acumulada</t>
  </si>
  <si>
    <t>Plan de racionalización de trámites y servicios</t>
  </si>
  <si>
    <t>Director Técnico de Planeación y Desarrollo Organizacional</t>
  </si>
  <si>
    <t>Programa 2: Gestión integral de la información</t>
  </si>
  <si>
    <t>Modelo de gobernanza de datos implementado</t>
  </si>
  <si>
    <t>Implementación del Modelo de gobernanza para el almacenamiento, acceso, análisis y eliminación de  información y datos estadísticos de los procesos Institucionales y observatorios, que incluya tableros de control, analítica de datos, inteligencia de negocios
Meta acumulada</t>
  </si>
  <si>
    <t>Informe de implementación del modelo</t>
  </si>
  <si>
    <t>Líder Tecnología y Medios Audiovisuales
Docente Ocasional Agenda de Estudios Sobre Asuntos Institucionales
Profesional de apoyo Ingreso, Permanencia y Graduación
Director Técnico de Planeación y Desarrollo Organizacional</t>
  </si>
  <si>
    <t>Procesos con estructura documental implementada</t>
  </si>
  <si>
    <t>(Procesos con la Estructura Documental implementada/total de procesos)*100</t>
  </si>
  <si>
    <t>La implementación de la ED se verificará a través de una lista de chequeo con criterios definidos por el equipo de proyecto, no solo se acepta como entregable la creación de la estructura, es la validación del cargue de la información
Meta incremental</t>
  </si>
  <si>
    <t>Informe de estructura documental</t>
  </si>
  <si>
    <t>Profesional Universitario Gestión Documental
Profesional Especializado Tecnologia y Medios Audiovisuales 
Profesional Especializado SGI
Director Técnico de Planeación y Desarrollo Organizacional</t>
  </si>
  <si>
    <t>Línea 4:Sostenibilidad y Gestión Humana Integral</t>
  </si>
  <si>
    <t>Programa 1:Gestión Integral del Talento Humano</t>
  </si>
  <si>
    <t xml:space="preserve">Nuevas estrategias implementadas para el bienestar laboral </t>
  </si>
  <si>
    <t>Nuevas estrategias con sus portafolios que contribuyan al bienestar laboral de los empleados.
Por ejemplo:
Estrategias de salud física y mental, educación, formación salario emocional
Meta incremental</t>
  </si>
  <si>
    <t>Informe estrategias implementadas</t>
  </si>
  <si>
    <t>Profesional Universitario de Talento Humano 
Director técnico de Bienestar</t>
  </si>
  <si>
    <t>Clima laboral medido y mejorado</t>
  </si>
  <si>
    <t>Medición de la mejora del clima laboral
La medición se realizará en el año 2024 y 2026, los años 2025 y 2027 se conserva la medición del año anterior
Meta incremental</t>
  </si>
  <si>
    <t>Informe de resultados de medición del clima laboral</t>
  </si>
  <si>
    <t xml:space="preserve">Profesional Universitario de Talento Humano </t>
  </si>
  <si>
    <t>Participantes en la estrategia "Aprendizaje Corporativo"</t>
  </si>
  <si>
    <t xml:space="preserve">Número de participantes en la estrategia "Aprendizaje Corporativo" </t>
  </si>
  <si>
    <t>Diseño, implementación y evaluación de la Estrategia de "Aprendizaje Corporativo".
La estrategia debe contemplar temas como:
Capacitaciones en habilidades blandas y competencias digitales
Número de participantes (Docentes, administrativos y contratistas) en la estrategia "Aprendizaje Corporativo"  
Una persona puede ser participante en varias capacitaciones
Meta acumulada</t>
  </si>
  <si>
    <t>Registros de asistencia
Informes de capacitaciones ejecutadas</t>
  </si>
  <si>
    <t>Estudio de cargas de trabajo realizado</t>
  </si>
  <si>
    <t>Número de estudios realizados</t>
  </si>
  <si>
    <t>Tener elaborado el estudio técnico
Meta incremental</t>
  </si>
  <si>
    <t>Informe técnico del estudio</t>
  </si>
  <si>
    <t>Cultura del servicio institucional evaluada
internamente</t>
  </si>
  <si>
    <t>Promedio de las calificaciones de todos los encuestados</t>
  </si>
  <si>
    <t>Promedio de las calificaciones de todos los encuestados
Se realizará una encuesta en cada año
Meta incremental</t>
  </si>
  <si>
    <t>No se tiene medición</t>
  </si>
  <si>
    <t>Informe de resultados de la Encuesta con acciones de mejora</t>
  </si>
  <si>
    <t xml:space="preserve">Profesional Especializado de Comunicación y Mercadeo </t>
  </si>
  <si>
    <t>Satisfacción frente a la cultura del servicio  evaluada por los usuarios externos</t>
  </si>
  <si>
    <t>Programa 2: Mercadeo</t>
  </si>
  <si>
    <t>Ingresos generados por venta de servicios</t>
  </si>
  <si>
    <t>Pesos</t>
  </si>
  <si>
    <t>Suma de los ingresos percibidos por unidades de servicios</t>
  </si>
  <si>
    <t>Aumento de los ingresos generados por ventas de servicios
La meta del cuatrenio es la sumatoria de las ventas de todos los años
Meta incremental</t>
  </si>
  <si>
    <t>Facturación
Informes de ejecución presupuestal</t>
  </si>
  <si>
    <t>Vicerrector de Investigación y Extensión
Profesional Especializado de Comunicación y mercadeo
Director Técnico de Extensión y Proyección Social
Coordinadores Unidades de Servicio
Profesional Universitario Programa de Emprendimiento, Innovación y Transferencia Tecnológica</t>
  </si>
  <si>
    <t>Marca institucional reconocida por estudiantes de los grados 9°, 10° y 11°</t>
  </si>
  <si>
    <t xml:space="preserve">(Número de Estudiantes de 9, 10 y 11 de colegios públicos y privados del Área Metropolitana que reconocen la marca /Número total de estudiantes encuestados de 9, 10 y 11 de colegios públicos privados del Área Metropolitana)*100 </t>
  </si>
  <si>
    <t>Número de Estudiantes de 9, 10 y 11 de colegios públicos y privados del Área Metropolitana que reconocen la marca del  total de estudiantes encuestados de 9, 10 y 11 de colegios públicos privados del Área Metropolitana
La medición se realizará en el año 2025 y 2027, el año 2024 se conseva la medición de la línea base y 2026 se conserva la medición del año anterior
Meta incremental</t>
  </si>
  <si>
    <t>Informes de resultados de los estudios con acciones de mejora identificadas</t>
  </si>
  <si>
    <t>Profesional Especializado de Comunicación y mercadeo
Profesional de Apoyo Mercadeo</t>
  </si>
  <si>
    <t>Marca institucional reconocida por los grupos de valor</t>
  </si>
  <si>
    <t>(Número de entidades del sector empresarial que reconocen la marca / Número total de entidades del sector empresarial encuestadas)*100</t>
  </si>
  <si>
    <t>Número de entidades del sector empresarial que reconocen la marca del total de entidades del sector empresarial encuestadas
La medición se realizará en el año 2025 y 2027, año 2024 no se cuenta con medición y 2026 se conserva la medición del año anterior
Meta incremental</t>
  </si>
  <si>
    <t>Informes de resultados de dos investigaciones de reconocimiento de marca aplicada entidades del sector empresarial</t>
  </si>
  <si>
    <t>Programa 3:Planificación, Gestión y Sostenibilidad</t>
  </si>
  <si>
    <t>Nueva fuente de financiación gestionada</t>
  </si>
  <si>
    <t>Nueva fuente de financiación</t>
  </si>
  <si>
    <t>Gestión de nuevas fuentes de financiación de inversión diferentes al Distrito, Ministerio de Educación o rentas propias
Meta incremental</t>
  </si>
  <si>
    <t>ERP FINANCIERO</t>
  </si>
  <si>
    <t>Vicerrector(a) Adminsitrativo y Financiero
Vicerrector(a) de Investigación y Extensión
Director(a) Técnico de Extensión 
Director(a) Técnico de Planeación y Desarrollo organizacional</t>
  </si>
  <si>
    <t>Dictamen limpio del informe fiscal y financiero obtenido</t>
  </si>
  <si>
    <t xml:space="preserve">Dictamen limpio y sin salvedad del informe fiscal y financiero </t>
  </si>
  <si>
    <t>Dictamen limpio y sin salvedad del informe fiscal y financiero emitido por la Contraloría del Distrito de Medellín, resultado de la auditoria fiscal, financiera y de gestión
Meta acumulada</t>
  </si>
  <si>
    <t>Informe de auditoría</t>
  </si>
  <si>
    <t>Vicerrector(a) Administrativo y Financiero</t>
  </si>
  <si>
    <t>Mantenimiento de las certificaciones del SGI</t>
  </si>
  <si>
    <t>Número de Sistemas de Gestión certificados</t>
  </si>
  <si>
    <t>Sistema de Gestión de Calidad (certificado)
Sistema de Gestión de Calidad LACMA (certificado)
Sistema de Gestión de Ambiental (certificado)
Sistema de Gestión de Seguridad y Salud en en Trabajo (certificado)
Meta acumulada</t>
  </si>
  <si>
    <t>Certificaciones emitidas por ICONTEC</t>
  </si>
  <si>
    <t>Profesional Especializado de SGI
Profesional Universitario del SGA 
Profesional Universitario de SST
Docente Coordinador de LACMA</t>
  </si>
  <si>
    <t>Estrategias de sostenibilidad ambiental implementadas</t>
  </si>
  <si>
    <t>Número de estrategias de sostenibilidad ambiental implementadas</t>
  </si>
  <si>
    <t>Estrategias en torno a la sostenibilidad ambiental implementadas en la Institución 
Fortalecimiento de la cultura ambiental en la institución
Plan de gestión de Cambio Climatico
Gestión del conocimiento
Meta incremental</t>
  </si>
  <si>
    <t>Informes de ejecución de las estrategias</t>
  </si>
  <si>
    <t xml:space="preserve">Profesional Universitario del SGA </t>
  </si>
  <si>
    <t xml:space="preserve"> Sistema de Gestión de Calidad para Instituciones Educativas implementado bajo ISO 21000: 2018 </t>
  </si>
  <si>
    <t>Sistema de Gestión implementado</t>
  </si>
  <si>
    <t>Sistema de Gestión de Calidad para Instituciones Educativas implementado
Meta incremental</t>
  </si>
  <si>
    <t>Informe de auditoría interna</t>
  </si>
  <si>
    <t>Profesional especializado de SGI</t>
  </si>
  <si>
    <t xml:space="preserve">Sistema de Gestión de Calidad para la Acreditación de los Laboratorios de Ensayo y Calibración acreditado bajo ISO 17025:2017 </t>
  </si>
  <si>
    <t>Sistemas de Gestión Acreditado</t>
  </si>
  <si>
    <t>Sistema de Gestión de Calidad Acreditado
Meta incremental</t>
  </si>
  <si>
    <t>Informes emitidos por ONAC</t>
  </si>
  <si>
    <t>Docente Coordinador de LACMA</t>
  </si>
  <si>
    <t>Infraestructura Física Institucional intervenida</t>
  </si>
  <si>
    <t>m2</t>
  </si>
  <si>
    <t>m2 de infraestructura física intervenida</t>
  </si>
  <si>
    <t>Se refiere a los m2 de infraestructura física intervenida, mejorada o adecuada
Meta acumulada</t>
  </si>
  <si>
    <t>Contratos de obra o informes de obra</t>
  </si>
  <si>
    <t>Profesional Universitario Infraestructura Física</t>
  </si>
  <si>
    <t>Programa arquitectónico de la nueva sede formulado</t>
  </si>
  <si>
    <t>Se refiere al Programa arquitectónico de la nueva sede formulado
Meta incremental</t>
  </si>
  <si>
    <t>Documentos del programa de cabida</t>
  </si>
  <si>
    <t>Diseños Integrales de la nueva sede realizados</t>
  </si>
  <si>
    <t>Diseños integrales del proyecto de la nueva sede desarrollados</t>
  </si>
  <si>
    <t>Diseños integrales se refiere a los ejecutados 
Meta incremental</t>
  </si>
  <si>
    <t>Expediente del proyecto integral formulado</t>
  </si>
  <si>
    <t>Febrero 28 de 2025</t>
  </si>
  <si>
    <t>Profesional Universitario Infraestructura Física
Vicerrector Administrativo y Financiero</t>
  </si>
  <si>
    <t>Gestión de predios de la nueva sede</t>
  </si>
  <si>
    <t>Gestión efectuada para la adquisición de predios de la nueva sede</t>
  </si>
  <si>
    <t>Informe de la gestión efectuada para la adquisición de predios de la nueva sede
Meta incremental</t>
  </si>
  <si>
    <t>Expediente de la gestión de predios</t>
  </si>
  <si>
    <t>Diciembre 30 de 2026</t>
  </si>
  <si>
    <t>Rector
Profesional Universitario Infraestructura Física</t>
  </si>
  <si>
    <t>Cumplimiento de los indicadores del Sistema de la Seguridad y Salud en el Trabajo</t>
  </si>
  <si>
    <t>(Número de Indicadores cumplidos / Número Total de indicadores)*100</t>
  </si>
  <si>
    <t>Se cumple el indicador teniendo en cuenta que de 26 indicadores 23 se cumplen al 100%</t>
  </si>
  <si>
    <t>Software G+</t>
  </si>
  <si>
    <t>Profesional Universitario de Seguridad y Salud en el Trabajo.</t>
  </si>
  <si>
    <t xml:space="preserve">De acuerdo a la resolución de los siguientes programas, se logró con el cumplimiento del indicador.
1. Tecnología en Guianza turística.
2. Comunicación Social 
3. Tecnología en Gestión de la Comunicación en Medios.
4. Maestría en Microbiología Clínica (profundización).
5. Maestría en Hematología en el laboratorio clínico y banco de sangre </t>
  </si>
  <si>
    <t>Para la medición de este indicador se tiene en cuenta Número de estudiantes que obtienen una nota promedio crédito mayor o igual a 3.0 y que hacen uso, 3 o más veces, de los servicios de psicología del aprendizaje y el número de estudiantes que hacen uso de los servicios de psicología del aprendizaje 3 o más veces</t>
  </si>
  <si>
    <t>Se han incorporado nuevas actividades y servicios de Bienestar Institucional a la oferta, con el objetivo de ampliar las opciones disponibles para la comunidad académica y fomentar un ambiente saludable y dinámico. Entre las nuevas propuestas se encuentran:
1. Noche de gala talentos Colmayor.
2. Reto Fitness
3. Plastilina.
4. Clases de yoga
5. Clases de meditación.
6. Acroyoga</t>
  </si>
  <si>
    <t xml:space="preserve">Para este indicador se contó con un número significativo de estudiantes que ha recibido apoyo a través de los auxilios alimentarios. Este indicador refleja el impacto positivo de los programas de 
bienestar institucional, que no solo se enfocan en la formación académica, sino también en brindar soluciones a las necesidades básicas de los estudiantes.
</t>
  </si>
  <si>
    <t>Para el cumplimiento del indicador se tuvo en cuenta:
483 personas atendidas
481 solicitudes recibidas</t>
  </si>
  <si>
    <t>La Institución se encuentra por debajo de la tasa de deserción nacional de 1,64 puntos porcentuales, según la última tasa reportada a nivel nacional a través del SPADIES (2023-2). De acuerdo con el sistema, un estudiante se considera desertor cuando se encuentra dos semestres consecutivos fuera del sistema. Por lo tanto, esta será la cifra que se reportará para la vigencia 2024-2, hasta que se reciba el nuevo reporte por parte de SPADIES.
La cifra se mide restando la tasa de deserción anual 2023:
 (12,9 -11,27)</t>
  </si>
  <si>
    <t>Este indicador se obtiene al revisar los programas académicos que han logrado un valor agregado positivo en al menos dos de las tres competencias evaluadas en las pruebas Saber Pro, que son: Razonamiento Cuantitativo, Lectura Crítica e Inglés. Estas competencias son clave para evaluar el desarrollo de habilidades esenciales en los estudiantes y su preparación para enfrentar desafíos en el ámbito profesional.Programas con valor agregado
1. Arquitectura
2. Construcciones Civiles
3. Ingeniería Ambiental
4. Bacteriología
5. Biotecnología
6. Planeación</t>
  </si>
  <si>
    <t>El indicador no se cumple según lo proyectado, ya que la cobertura de los servicios de Bienestar Institucional no está directamente dirigida ni relacionada con la población de graduados. Esto afecta la medición del indicador, el cual sí tiene un gran impacto en estudiantes y empleados.</t>
  </si>
  <si>
    <t>La ejecución de convenios y contratos, permiten  que la institución genere alianzas estratégicas, acceder a recursos adicionales, aumentar la oferta formativa y desarrollar proyectos con un alto impacto social y económico.</t>
  </si>
  <si>
    <t>Reconocimiento a mejores evaluados.</t>
  </si>
  <si>
    <t>En términos generales el clima organizacional de INSITUCION UNIVERSITARIA COLEGIO MAYOR DE ANTIOQUIA es percibido de manera POSITIVA por su personal siguiendo con la misma tendencia del estudio anterior, aunque bajó un punto en el resultado total pasando de 76% a 75% desde la interpretación de la tabla de puntajes quedando con un nivel MEDIO – ALTO con tendencia a ALTO.</t>
  </si>
  <si>
    <t>El 72% de los encuestados asegura leer el boletín institucional (Flash informativo), lo que indica un incremento en la cobertura informativa en comparación con años anteriores.
El 63% de los encuestados opina que el Proceso de Comunicación y Mercadeo mantiene a la comunidad institucional adecuadamente informada.
Solo el 2% de los encuestados califican el boletín institucional como regular.</t>
  </si>
  <si>
    <t xml:space="preserve">En la investigación de Percepción y posicionamiento de Marca I.U Colegio Mayor de
Antioquia en los jóvenes de Medellín-Colombia, se obtiene el sigiente resultado :  de 279 estudiantes encuentados, 70 estudiantes la conocen  la Institución. ( Se cuenta con la evidencia con el documento y presentación de la investigación )
Nuevas estrategias </t>
  </si>
  <si>
    <t>Certificado del Sistema de Gestión de la Calidad, ambienta, seguridad y LACMA. Otorgada por ICONTEC</t>
  </si>
  <si>
    <t>Con este plan la institución establece los requerimientos y necesidades requeridas  para el proyecto de la nueva sede. Su propósito es servir como base para el diseño de un espacio, garantizando que se cubran todas las funciones y aspectos que se desean incluir en la construcción</t>
  </si>
  <si>
    <t>par este indicador se cuenta con el documento de Satisfacción frente a la cultura del servicio evaluada por los usuarios externos</t>
  </si>
  <si>
    <t>Para el logro de este indicador se cuenta con un documento limpio a los estados financieros</t>
  </si>
  <si>
    <t xml:space="preserve">Registros de programas técnicos laborales (ETDH y SFT).
</t>
  </si>
  <si>
    <t>Se cuenta con 3 programas técnicos laborales con registro: 
1. Técnico laboral en cocina (Venecia): 25 Estudiantes 
2. Técnico laboral agente de viajes y turismo (Tamesis): 30 Estudiantes
3. Técnico laboral de planta sanitaria (Concordia) : 25 Estudiantes
Se cuenta con  resolución por parte de la Gobernación de Antioquia, por la cual se modifica la licencia de funcionamiento S2019060153423 de 11/09/2019 por aprobación de nuevas sedes, se registran unos programas de formación laboral a la INSTITUCIÓN UNIVERSITARIA COLEGIO MAYOR DE ANTIOQUIA y se autorizan los costos educativos para ser ofrecidos en unos municipios no certificados del departamento de Antioquia</t>
  </si>
  <si>
    <t>Se cuenta con 1.557 estudiantes que se matricularon en los programas de técnica laboral ofertados en la Institución a través de las diferentes ofertas como Convenio - secretaría de Educación de Medellín, Convenio Prepuesto Participativo, Convenio Fundación Secretos para contar, Convenio Colmayor oferta propia.</t>
  </si>
  <si>
    <t>Se graduaron 89 estudiantes de los 17 programas de Técnicas Laborales, quienes, tras finalizar su formación en estos programas, optaron por continuar su educación superior en diferentes áreas de la institución. Este es un indicativo del compromiso de los estudiantes con su desarrollo profesional y su deseo de seguir avanzando en su formación académica.</t>
  </si>
  <si>
    <t>Se tienen en cuenta  18 graduados de la Instución participando en el Programa de Dialogo Social, para este período se incrementan 6 graduados, para un total de 24</t>
  </si>
  <si>
    <t>La implementación de  estrategias en el ámbito educativo no solo busca mejorar el rendimiento académico de los estudiantes, sino también garantizar su desarrollo emocional y social, asegurando que se encuentren en un entorno de aprendizaje positivo, inclusivo y motivador.Los estudiantes participantes   logran una mejora significativa en el desempeño de los estudiantes, especialmente aquellos que enfrentan dificultades de aprendizaje o barreras emocionales.
Para la medición se tiene en cuenta Número de estudiantes que obtienen una nota promedio crédito mayor o igual a 3.0 y que hacen uso, 3 o más veces, de los servicios de psicología del aprendizaje y el  Número de estudiantes que hacen uso de los servicios de psicología del aprendizaje 3 o más veces</t>
  </si>
  <si>
    <t>De 312 proyectos de investigación que se ejecutan o se encuentran adjudicados actualmente, 45, se hacen en conjunto con instituciones no científicas (ONG, Entidades territoriales, Empresas, etc). Fuente: Reporte plataforma investtiga</t>
  </si>
  <si>
    <t xml:space="preserve">La institución cuenta con 6 grupos de investigación vigentes en Minciencias 
*BIOCIENCIAS, Clasificación: A1
*UNIDAD DE FITOSANIDAD Y CONTROL BIOLÓGICO, Clasificación : B
*GRUPO DE INVESTIGACIÓN AMBIENTE, HÁBITAT Y SOSTENIBILIDAD, Clasificación: B
*GRUPO DE INVESTIGACIÓN EN ESTUDIOS SOBRE DESARROLLO LOCAL Y *GESTIÓN TERRITORIAL, Clasificación: B
*GRUPO DE INVESTIGACIÓN EN PLANECIÓN, DESARROLLO Y EDUCACIÓN PLAND +
E, Clasificación : C
</t>
  </si>
  <si>
    <t>Los productos de investigación generados con participantes de estrategias de investigación formativa por la vigencia 2024 que se ejecutaron son :
Ponencia: 61 (Encuentro departamental semilleros de investigación REDCOLSI)
Ponencia: 24 (Encuentro nacional de semillero de investigación REDCOLSI)
Pasantía: 12 (Pasantía DELFIN - Informe de investigación)
Ponencia: 12 (Congreso DELFIN)
Ponencia: 11 (Otros eventos)</t>
  </si>
  <si>
    <t xml:space="preserve">Se tienen en cuenta los Convenios jovenes investigadores que participan en estrategias de investigación formativa, que se evidencia en los 22 convenios firmados durante la vigencia </t>
  </si>
  <si>
    <t>Durante el primer semestre de 2024, se llevaron a cabo 19 actividades de proyección social, y en el segundo semestre se alcanzaron 153. Estas actividades demuestran el compromiso de la institución con la comunidad y su entorno. A través de ellas, la institución no solo contribuye al bienestar de las personas, sino que también brinda una valiosa experiencia que complementa la formación académica de los estudiantes, permitiéndoles desarrollarse como ciudadanos responsables y comprometidos con su entorno social.</t>
  </si>
  <si>
    <t xml:space="preserve">Seguimiento bolsa de empleo.
De un total de 69 vacantes obtenidas con corte al 30 de diciembre, se identificaron 55 graduados que ocuparon exitosamente las vacantes de carácter interno de la bolsa de empleo.
</t>
  </si>
  <si>
    <t xml:space="preserve">Se ofertan diferentes actividades como cursos, diplomados,talleres, seminarios, conversatorios,conferencias, simposios,  para brindarle a la comunidad institucional oportunidad  actualizar o mejorar sus conocimientos y habilidades lo que se ve reflejado en la demanda que tuvo la oferta </t>
  </si>
  <si>
    <t>Para el periodo 2024-2 en la oferta de programa institucionales contamos con 5.326 estudiantes matriculados, información soportada con la Base de datos Admisiones y Registro</t>
  </si>
  <si>
    <t>Saliente
Docentes: 77
Estudiantes:222
Graduados: 1
Administrativos: 10</t>
  </si>
  <si>
    <t>Se ofertan dos cursos por fuera de las franjas académicas: 
1 club de conversación 
1 taller para preparación de exámenes internacionales 
1 Estrategias de segunda lengua alemana (Alianza con la Universidad
Rhein-Waal -Alemania)
Para el 2025 tenemos proyectado:
Club de conversación.
Taller de preparación de exámenes internacionales.
Taller de pronunciación y fonética nivel intermedio-avanzado.
English contest.
Taller de inglés académico e investigación.
Curso francés básico.</t>
  </si>
  <si>
    <t>Derivado del convenio de cooperación con QBIT SMART LATAM S.A.S., se
encuentran en validación tres productos de transferencia tecnológica:
1.Sensor de taludes autogenerado
2.Sistema de iluminación inteligente con eficiencia energética y monitoreo en tiempo real
3.Sistema de sensores en colchones para evaluar la calidad del sueño</t>
  </si>
  <si>
    <t>PROCESOS DE TRANSFERENCIA
DE CONOCIMIENTO (KNOW HOW)
DESARROLLADOS
Club de Producto Turístico
1.Proyecto destacado:
Consultoría y Plan de Fortalecimiento
Empresarial para COMFAMA
Objetivo:
Identificación de ADN’s turísticos y desarrollo
de nuevos productos turísticos
Beneficiarios:
14 empresarios fortalecidos en el sector turístico</t>
  </si>
  <si>
    <t>INFRAESTRUCTURA FÍSICA
INSTITUCIONAL INTERVENIDA
Mejoramiento y adecuación de aulas para la
nueva sede y espacios universitarios
y administrativos
ÁREA INTERVENIDA:
268,6 m_x001F_</t>
  </si>
  <si>
    <t xml:space="preserve"> </t>
  </si>
  <si>
    <r>
      <t xml:space="preserve">(Número de estudiantes que participan en las estrategias de psicopedagogía y ganan todas las materias con las que </t>
    </r>
    <r>
      <rPr>
        <u/>
        <sz val="11"/>
        <rFont val="Calibri"/>
        <family val="2"/>
        <scheme val="minor"/>
      </rPr>
      <t>finalizan</t>
    </r>
    <r>
      <rPr>
        <sz val="11"/>
        <rFont val="Calibri"/>
        <family val="2"/>
        <scheme val="minor"/>
      </rPr>
      <t xml:space="preserve"> el semeste / total de estudiantes que participan en las estrategias de psicopedagogía)*100</t>
    </r>
  </si>
  <si>
    <t>Logro acumulado 
2024</t>
  </si>
  <si>
    <t xml:space="preserve">Eficacia del periodo
2024 </t>
  </si>
  <si>
    <t>Eficacia Acumulada
2024</t>
  </si>
  <si>
    <t>Logro Acumulado
 2024-2</t>
  </si>
  <si>
    <t>Eficacia por periodo 
2024-2</t>
  </si>
  <si>
    <t>Eficacia Acumulada
2024-2</t>
  </si>
  <si>
    <t>Logro Acumulado 
2024-2</t>
  </si>
  <si>
    <r>
      <t>Valor recaudado por Unidades de Servicio:
LACMA:</t>
    </r>
    <r>
      <rPr>
        <b/>
        <sz val="11"/>
        <rFont val="Calibri"/>
        <family val="2"/>
        <scheme val="minor"/>
      </rPr>
      <t xml:space="preserve"> $481.579.034</t>
    </r>
    <r>
      <rPr>
        <sz val="11"/>
        <rFont val="Calibri"/>
        <family val="2"/>
        <scheme val="minor"/>
      </rPr>
      <t xml:space="preserve">
5240 Muestras procesadas
Clientes: Programa Buen Comienzo, Corporación Hogar Gerontológico Samana Wasi, Klaxen S.A.S, JAC La Pradera, Hi Barf, UP Nutricional Food S.A.S-WAKEUP, Helados Rico, Natural SIG, EMI Falck, Escanografía Neurológica S.A, Congregación de Religiosos Terciarios Capuchinos de Nuestra Señor de los Dolores (La Pola), Prosalco, Lacteos Las Mirlas, Grupo Empesarial Princoverd S. A. S, Restaurante y Cafetería La Pradera, C.I Girdle &amp; Lingerie S.A.S, Ingredientes Y Productos Funcionales SAS (IPF), IST - Investigación Siniestros Colombia S.A.S.
Actividades de Educación continua con costo para los participantes:</t>
    </r>
    <r>
      <rPr>
        <b/>
        <sz val="11"/>
        <rFont val="Calibri"/>
        <family val="2"/>
        <scheme val="minor"/>
      </rPr>
      <t xml:space="preserve"> $ 296.117.255</t>
    </r>
    <r>
      <rPr>
        <sz val="11"/>
        <rFont val="Calibri"/>
        <family val="2"/>
        <scheme val="minor"/>
      </rPr>
      <t xml:space="preserve">
Centro de Consultoría y Asesoría del Sector Organizacional:</t>
    </r>
    <r>
      <rPr>
        <b/>
        <sz val="11"/>
        <rFont val="Calibri"/>
        <family val="2"/>
        <scheme val="minor"/>
      </rPr>
      <t xml:space="preserve"> $794.763.732</t>
    </r>
  </si>
  <si>
    <t>Seguimiento
 2024-2</t>
  </si>
  <si>
    <t>Observaciones
 2024-2</t>
  </si>
  <si>
    <t>Locor Acumulado
2024-2</t>
  </si>
  <si>
    <r>
      <t xml:space="preserve">En cuanto a la capacitación de los docentes en competencias digitales, un total de 131 docentes han sido certificados en el Curso de Tutor Virtual, lo que implica que han adquirido las habilidades necesarias para desempeñarse eficazmente en entornos virtuales de enseñanza. Además, 36 docentes han sido certificados en el Diplomado en Docencia, un programa orientado a fortalecer sus capacidades pedagógicas en general, con un enfoque especial en el uso de herramientas digitales y metodologías innovadoras. 
Listado de participantes certificados: </t>
    </r>
    <r>
      <rPr>
        <b/>
        <sz val="11"/>
        <rFont val="Calibri"/>
        <family val="2"/>
        <scheme val="minor"/>
      </rPr>
      <t>131 Curso tutor virtual + Diplomado en docencia 36
y 167 de bases de datos biblioteca. TOTAL 334 DOCENTES</t>
    </r>
  </si>
  <si>
    <t>1. Docente Facultad de administración inicia su proceso de formación Diciembre 2024 
Doctorado en Ciudad territorio y planificación sostenible (España)
"Yeferson"</t>
  </si>
  <si>
    <r>
      <t xml:space="preserve">Mejora en el desempeño académico de los estudiantes que participan en las </t>
    </r>
    <r>
      <rPr>
        <b/>
        <sz val="11"/>
        <rFont val="Calibri"/>
        <family val="2"/>
        <scheme val="minor"/>
      </rPr>
      <t xml:space="preserve">estrategias académicas </t>
    </r>
  </si>
  <si>
    <r>
      <t xml:space="preserve">Mejora en el desempeño académico de estudiantes que participan en las </t>
    </r>
    <r>
      <rPr>
        <b/>
        <sz val="11"/>
        <rFont val="Calibri"/>
        <family val="2"/>
        <scheme val="minor"/>
      </rPr>
      <t>estrategias de psicopedagogía</t>
    </r>
  </si>
  <si>
    <t xml:space="preserve">1 metodología para la medición de la capacidad de carga turística en zona urbana de Medellín, en aliazna la Secretaría Turismo del Distrito
1 Plan de manejo de residuos para empresa Carpas Lufer 
Industrial S.A.S </t>
  </si>
  <si>
    <t>Contribución de los estudiantes y graduados al ecosistema de emprendimiento y puede servir como base para diseñar estrategias de apoyo más focalizadas, de los 125 emprendimientos asesorados emprendimientos, 92 emprendimientos fueron asesorados en los campos de conocimiento de estudiantes y graduados.
 Ciencias de la Salud: 17 
Ciencias Sociales y Educación: 9
 Administracion: 25
Arquitectura e Ingenieria: 22
Trabajos de grado Facultad de Administracion:10
Trabajos de grado Arquitectura e Ingenieria: 9</t>
  </si>
  <si>
    <t xml:space="preserve">Para la vigencia 2024, contamos con La participación de 334 estudiantes en estrategias de investigación formativa extracurriculares les permite adquirir una serie de habilidades que complementan y enriquecen su formación académica, desarrollan su pensamiento crítico, los conectan con el mundo profesional y los preparan para abordar desafíos en el mundo real. Esta experiencia extracurriculares es fundamental para la formación integral de los estudiantes. </t>
  </si>
  <si>
    <t>salud
-Biotecnologia
-Bacteriologia y Laboratorio Clínico 
-Tecnologia en seguridad y salud en el trabajo 
-Maestria en Biotecnología 
Sociales 
-Planeacion y Desarrollo Social
-Tecnologia en Gestión Comunitaria (Presencial)
-Tecnologia en Gestión Comunitaria (Virtual)
-Licienciatura en Ciencias Sociales 
Administración
-Administracion de empresas turísticas 
Ingeniería Comercial
-Profesional en Gastronomía y Culinaria
-Tecnologia en Gestión de servicios Gastronómicos 
-Tecnologia en panificación y repostería 
-Maestria en alta dirección de las organizaciones 
Arquitectura
-Ingenieria Ambiental 
-arquitectura
-construcciones civiles
Tecnología en gestión ambiental
Tecnología delineando de arquitectura e ingeniería</t>
  </si>
  <si>
    <r>
      <t xml:space="preserve">Entrante
Docentes: </t>
    </r>
    <r>
      <rPr>
        <b/>
        <sz val="11"/>
        <rFont val="Calibri"/>
        <family val="2"/>
        <scheme val="minor"/>
      </rPr>
      <t>41</t>
    </r>
    <r>
      <rPr>
        <sz val="11"/>
        <rFont val="Calibri"/>
        <family val="2"/>
        <scheme val="minor"/>
      </rPr>
      <t>( 32 proceso de internacionalización y 5 por asila, 1 universidad pedagodica, 3 universidad autónoma caribe)</t>
    </r>
    <r>
      <rPr>
        <b/>
        <sz val="11"/>
        <rFont val="Calibri"/>
        <family val="2"/>
        <scheme val="minor"/>
      </rPr>
      <t xml:space="preserve">
</t>
    </r>
    <r>
      <rPr>
        <sz val="11"/>
        <rFont val="Calibri"/>
        <family val="2"/>
        <scheme val="minor"/>
      </rPr>
      <t xml:space="preserve">Estudiantes: </t>
    </r>
    <r>
      <rPr>
        <b/>
        <sz val="11"/>
        <rFont val="Calibri"/>
        <family val="2"/>
        <scheme val="minor"/>
      </rPr>
      <t>183</t>
    </r>
    <r>
      <rPr>
        <sz val="11"/>
        <rFont val="Calibri"/>
        <family val="2"/>
        <scheme val="minor"/>
      </rPr>
      <t xml:space="preserve"> (23 proceso de internacionalización y 97 por asila, 42 universidad pedagogica y 21 autonoma del caribe)
Graduados: </t>
    </r>
    <r>
      <rPr>
        <b/>
        <sz val="11"/>
        <rFont val="Calibri"/>
        <family val="2"/>
        <scheme val="minor"/>
      </rPr>
      <t>5</t>
    </r>
    <r>
      <rPr>
        <sz val="11"/>
        <rFont val="Calibri"/>
        <family val="2"/>
        <scheme val="minor"/>
      </rPr>
      <t xml:space="preserve">
Empresarios:</t>
    </r>
    <r>
      <rPr>
        <b/>
        <sz val="11"/>
        <rFont val="Calibri"/>
        <family val="2"/>
        <scheme val="minor"/>
      </rPr>
      <t xml:space="preserve"> 2</t>
    </r>
  </si>
  <si>
    <t>La implementación de sistemas tecnológicos como el *SICMA y G+ permite optimizar el tiempo en la gestión de trámites administrativos. Sin necesidad de realizar tareas manuales y repetitivas, estos sistemas automatizan y agilizan tareas clave, reduciendo el riesgo de errores humanos y aumentando la productividad.
*Módulo de Gestión Normativa de Gmas</t>
  </si>
  <si>
    <t>Seguimiento 2025-1</t>
  </si>
  <si>
    <t>Observaciones 2025-1</t>
  </si>
  <si>
    <t>Eficacia Acumulada
2025-1</t>
  </si>
  <si>
    <t>No cuenta con meta programada para la vigencia 2025</t>
  </si>
  <si>
    <t>Nos encontramos a la espera de las resoluciones mediante las cuales se otorgue la licencia de funcionamiento y el registro formal de los programas.</t>
  </si>
  <si>
    <t>1.668 estudiantes que se matricularon en los programas de técnica laboral ofertados en la Institución a través de las diferentes ofertas como Convenio - secretaría de Educación de Medellín, Convenio Prepuesto Participativo, Convenio Fundación Secretos para contar, Convenio Colmayor oferta propia</t>
  </si>
  <si>
    <t xml:space="preserve">
Un nuevo programa de posgrado. Maestría en Microbiología Clínica (investigación).</t>
  </si>
  <si>
    <t>Se logra un numero importante de estudiantes nuevos, acorde al numero de programas nuevos obtenidos en el 2024.</t>
  </si>
  <si>
    <t>No presenta avances al cumplimiento del indicador</t>
  </si>
  <si>
    <t>245 Graduados de técnicas laborales matriculados en 21 programas académicos de la institución (10 profesionales y 11 tecnológicos)</t>
  </si>
  <si>
    <t>Para el periodo 2025-1 se reporta como logro la tasa de deserción anual 2023-2 al ser el último dato disponible en el Sistema SPADIES. Esta cifra se reportó en el 2024-2, evidencia un cumplimiento de la meta al estar por debajo de la tasa nacional en 1,64 puntos. Se espera que para la fecha de reporte del indicador en el 2025-2 ya esté disponible la información de las tasas de deserción del año 2024 con el fin de reportar el avance en el indicador.</t>
  </si>
  <si>
    <t>Para el periodo 2025-1 se gestiono una capacitación con una experta internacional, de la cual participaron profesores de todas las facultades. De esta manera sentar las bases para el desarrollo del proyecto STEAM+H, según los postulados del plan de desarrollo institucional. En suma se certificaron 18 profesores.
No presenta cumplimiento al indicador</t>
  </si>
  <si>
    <t>En total se capacitaron 98 docentes, desde la Biblioteca y la Unidad de Virtualidad, en diferentes actividades que conducen al fortalecimiento de competencias digitales para la academia. Es el caso de los cursos: tutor virtual, integridad académica y bases de datos.</t>
  </si>
  <si>
    <t>Para el periodo 2025-1 el 89.8% de los estudiantes que fueron acompañados en las estrategias de psicopedagogía mejoraron su desempeño académico. Esta cifra refleja una mejora respecto al semestre anterior (2024-2) lo cual evidencia el interés del estudiante por mejorar su proceso de aprendizaje y los esfuerzos del subproceso por impactar en la permanencia estudiantil. Es de resaltar que para este periodo el 81,8% (18 de 22) de los estudiantes de modalidad virtual que asistieron a los servicios de psicopedagogía atención individual o neuropsicología obtuvieron una mejora en su desempeño académico. Por su parte, entre los estudiantes de modalidad presencial el 90,4% mejoró su desempeño. El soporte de este indicador se encuentra en el sistema Sipex.</t>
  </si>
  <si>
    <t>Para el periodo 2025-1 el 85% de los estudiantes que participaron de las estrategias académicas ganaron la asignatura por la cual estaban consultado asesorías. A pesar de mostrar una leve disminución del indicador respecto al periodo anterior, este indicador es una muestra de que los estudiantes tienen interés en su proceso de aprendizaje y en el éxito académico, pues buscan en los servicios del subproceso un aliado para lograr sus objetivos. El soporte de este indicador se encuentra en el sistema Sipex.</t>
  </si>
  <si>
    <t>Durante el periodo evaluado 2025-1, el indicador alcanzó un cumplimiento del 92.44% frente a la meta establecida del 93%, lo que representa un logro significativo en la cobertura de los servicios de Bienestar Institucional. Se logró una amplia participación de estudiantes y se mejora la participación de docentes, administrativos y contratistas en las distintas actividades programadas, fortaleciendo el impacto positivo en el bienestar y la calidad de vida de estos grupos. Se mantiene la creación de actividades nuevas que han permitido mejorar la cobertura para este primer semestre del 2025.</t>
  </si>
  <si>
    <t>Durante el primer semestre de 2025, el programa Colmayor Diverso, adscrito a la Línea de Desarrollo Humano de la Dirección de Bienestar Institucional, ha desarrollado acciones significativas alineadas con las políticas nacionales, locales e institucionales, permitiendo avanzar en el cumplimiento de los objetivos establecidos en la Política de Bienestar Institucional (Acuerdo No. 09 de 2015) y la Política de Inclusión (Acuerdo No. 011 de 2019). Estas acciones han contribuido de manera directa al fortalecimiento del bienestar estudiantil, así como a la generación de insumos e información clave para las facultades, la Dirección de Planeación, la Oficina de Calidad y el SIACA. Es importante resaltar que el programa Colmayor Diverso ha mostrado un crecimiento sostenido, tanto en términos de demanda por parte de la comunidad estudiantil como en los requerimientos de información por parte de entidades del orden nacional, distrital e institucional. Esta realidad pone en evidencia la necesidad de estructurar una nueva línea estratégica dentro de la Dirección de Bienestar Institucional, que responda no solo a los compromisos adquiridos con la Política de Educación Superior Inclusiva e Intercultural de la Institución Universitaria Colegio Mayor de Antioquia, sino también a los retos derivados del proceso de acreditación ISO 21001, contemplado en el actual Plan de Desarrollo Institucional.</t>
  </si>
  <si>
    <t>Como resultado se expidió la Resolución No. 132 del 26 de mayo de 2025, la cual entrará en vigencia para el segundo semestre del mismo año, fortaleciendo la articulación del programa con los objetivos institucionales en materia de bienestar y equidad. Durante el primer semestre del año, el programa cumple la meta proyectada de cobertura, beneficiando a 1.002 estudiantes</t>
  </si>
  <si>
    <t>Durante el período 2025-1, se evidenció un desempeño sobresaliente en el indicador de cobertura de atenciones en salud mental, alcanzando un 81% en la población total. El programa contribuye al fortalecimiento de la salud mental, brinda acompañamiento psicosocial, mejora la calidad de vida, apoya la permanencia estudiantil y promueve entornos saludables, favoreciendo así la construcción de una comunidad más solidaria y cohesionada. Es importante anotar que los registros de usos del Gimnasio del mes de junio no todos quedaron registrados por dificultades técnicas del sistema.</t>
  </si>
  <si>
    <t>Logro Acumulado
 2025-1</t>
  </si>
  <si>
    <t>Eficacia por periodo 
2025-1</t>
  </si>
  <si>
    <t>No presenta avances para el cumplimiento del indicador</t>
  </si>
  <si>
    <t>Derivado del proyecto de investigación FA70, denominado “El Turismo comunitario como una herramienta pedagógica para la construcción de memoria colectiva en el Urabá antioqueño” se generó un proceso de apropiación Social del conocimiento con la Corporación Cultural El totumo Encantado y un producto tipo contenido digital: Documental: Ya no hay soledad: turismo y construcción de memoria colectiva en Urabá - Colombia. 
Disponible en: https://youtu.be/pYZn7dLDATQ?si=1TcY5ZPXVB-2OrNg</t>
  </si>
  <si>
    <t>Actualmente, se desarrollan dos procesos de transferencia tecnológica, en los cuales se adelanta el alistamiento de tecnologías con potencial de aplicación en el mercado. Estos procesos se encuentran en una etapa de prototipado para la valicion comercial de estas tecnologías Entre las tecnologías priorizadas se destacan:
1. Talud inteligente80%: sistema basado en sensores para la detección de movimientos y deslizamientos en terrenos inestables, con aplicaciones en gestión del riesgo y monitoreo geotécnico.
2.  Colchón inteligente70%: dispositivo diseñado para identificar alteraciones en las fases del sueño, orientado al monitoreo del descanso y bienestar, con proyección en el sector salud y tecnologías para el cuidad
 3. spin-off GastroColma, que se encuentra en un 55% enfocada en soluciones innovadoras para el sector de servicios alimentarios, en el marco del ecosistema institucional de emprendimiento y transferencia.</t>
  </si>
  <si>
    <t>A junio 30 del 2025 se tiene una tasa de colocación efectiva del 41.1% sobre un total de 56 vacantes internas. Adicionalmente, se tiene una colocación del 3.3% sobre las vacantes de origen externo. En el registro de seguimiento a la bolsa de empleo se observan algunos aspectos que dificultan la colocación exitosa de graduados: *contratación de graduados diferentes a los de la institución. *graduados postulados que no cumplen con los criterios de selección o no superan las pruebas. *el bilingüismo es una barrera de colocación para nuestros graduados. / Recordar que este indicador tiene una meta anual, por lo tanto, la información reportada esun seguimiento de avance.</t>
  </si>
  <si>
    <t>Para el 2025-1 se tuvo una participación de 118 estudiantes en las pasantías cortas empresariales del CUEE (Comité Universidad Empresa Estado). Para este periodo el CUEE asignó un número menor de empresas en comparación con el periodo 2024-2; así mismo cabe resaltar que el número de estudiantes que participan en el modelo depende del aforo permitdo por empres</t>
  </si>
  <si>
    <t>Al realizar el respectivo análisis de la información que reposa en el SIPEX se evidencia que para el semestre 2025-01 se realizaron 49 actividades de educación continua desde las Facultades, Centro de Lenguas, LACMA, Gestión de la Calidad, Bienestar, Virtualidad, Biblioteca, Centro de Graduados y Extensión y Proyección Social. La fórmula para el indicador es: Número de actividades de educación continua realizadas en el semestre 2025-01: 49 actividades en modalidad presencial, virtual a distancia o mix</t>
  </si>
  <si>
    <t xml:space="preserve">Durante el periodo 2025-1, se implementaron dos nuevas estrategias enfocadas en el fortalecimiento del bilingüismo, alineadas con los objetivos institucionales de formación integral y mejoramiento del desempeño en lengua extranjera:
 1. Taller de preparación para las pruebas Saber Pro y TyT – Inglés: Dirigido a estudiantes de últimos semestres que se encuentran próximos a presentar las pruebas Saber. En total participaron 27 estudiantes de diferentes programas académicos
 2. Taller “Sounds of English”: diseñado para mejorar la pronunciación y la conciencia fonológica en inglés, especialmente en sonidos que suelen representar dificultad para los hispanohablantes. participación de 50 personas. </t>
  </si>
  <si>
    <t>Durante el primer semestre del año 2025, la linea estrategia : Internacionalización del Currículo tuvo actividades como lo son : Bilingüismo, Clases Magistrales,Alianzas Extranjeras,Clases Espejo, Acceso a bases internacionales, Publicaciones conjuntas con autores cátedra abierta, COIL y materias ofrecidas por profesores extranjeros. Cada actividad cuenta con la respectiva información del programa académico, asignatura( en el caso que se requiere) ,responsable y evidencia. Se cuenta con 40 actividades de internacionalización del currículo de los siguientes programas : 
*Biotecnología 
*Especialización en Gestión del Riesgo de Desastres 
*Ingeniería Ambiental 
*Tecnología en Delineante de Arquitectura e Ingeniería</t>
  </si>
  <si>
    <r>
      <t>Detalle de seguimiento para el indicador: Dentro del proyecto de Modernización Tecnológica con corte a junio 30 de 2025, en el cual se tiene contemplado para la vigencia 2025 la modernización tecnológica de 2 procesos y servicios a nivel institucional, se cumple con una meta de ejecución del 50% con la implementación y funcionamiento del</t>
    </r>
    <r>
      <rPr>
        <b/>
        <sz val="11"/>
        <rFont val="Calibri"/>
        <family val="2"/>
        <scheme val="minor"/>
      </rPr>
      <t xml:space="preserve"> módulo de inspecciones ambientales</t>
    </r>
    <r>
      <rPr>
        <sz val="11"/>
        <rFont val="Calibri"/>
        <family val="2"/>
        <scheme val="minor"/>
      </rPr>
      <t>, los otros módulos proyectados están en proceso de implementación y ajustes y se espera que estén totalmente funcionando para el segundo semestre de 2025.</t>
    </r>
  </si>
  <si>
    <t>Para este periodo el proceso de Gestión de la Calidad, formuló e implementó su estructura documental y esta haciendo uso del repositorio de Google Drive, previa revisión y aprobación del equipo técnico del Proyecto Modelo de Gestión de la Información COLMAYOR. Se espera que al terminar esta vigencia 2025se tenga un total de 12 procesos con su estructura documental implementada.</t>
  </si>
  <si>
    <t>Resultado por venta de servicios, convenios y contratos</t>
  </si>
  <si>
    <t>La Institución obtuvo un nivel medio de reconocimiento en los estudiantes de secundaria, ya que el 52.81% de los encuestados han oído hablar de la institución o la reconocen como marca.</t>
  </si>
  <si>
    <t>Se carga el contrato realizado con el municipio de Rionegro con ALIANZA ORIENTE SOSTENIBLE, que da cumplimiento a la meta descrita en el indicador</t>
  </si>
  <si>
    <t>Se ha avanzado en la implementación de la estrategia con el desarrollo de las siguientes acciones:
1. Articulación de los recorridos de sostenibilidad a las actividades de proyección social institucional. 
2. Articulación de la estrategia con actores externos.
3. Visualización de la estrategia con actores Internos (administrativos y contratistas). 
4. Visibilizar la estrategia en escenarios Nacionales e Internacionales. A la fecha 214 personas internas y externas se han vinculado a la estrategia y se ha participado en 2 eventos nacionales e internacionales, se espera a final del periodo aumentar el numero de participantes en la estrategia.</t>
  </si>
  <si>
    <t>Se firmo contrato interadministrativo con FODESEP para los estudios técnicos y diseños integrales de la nueva sede, los cuales deben estar listo al finalizar 2025 y a junio 30 se ha elaborado la idea básica del proyecto, la cual fue presentada al Consejo Directivo de la entidad y en el momento se está desarrollando el anteproyecto.</t>
  </si>
  <si>
    <t>2024-2: 24 estudiantes
2025-1:actualmente hay 3 estudiantes con peticiones oficiales y avaladas por Consejos de Facultad, los cuales están realizando el diplomado en docencia universitaria de la Institución.</t>
  </si>
  <si>
    <t>O%</t>
  </si>
  <si>
    <t>El Estudio para la Evaluación de Impacto de los Programas de Bienestar Universitario, inició durante el primer semestre del año 2025-1, con la realización de reuniones estratégicas junto al equipo profesional de la Dirección de Bienestar Institucional. En estos espacios se definió la inclusión de la línea de Desarrollo Humano y la oferta de servicios de asesoría psicológica como ejes de análisis dentro del diseño metodológico. La ejecución del estudio está a cargo del equipo de la Agenda de Estudio y su entrega está prevista para el segundo semestre del año en curso.
No presenta avances al cumplimiento del indicador.</t>
  </si>
  <si>
    <t>Durante el periodo 2025-1, se dan a conocer 90 movilidades entrantes de acuerdo a los reportes de los programas académicos.Las actividades reflejan una participación de externos en Congresos, Semanas de las Facultades y eventos académicos pertinentes.</t>
  </si>
  <si>
    <t>Durante el periodo 2025-1 se registraron 87 movilidades salientes, con base en la información consolidada por el área de Internacionalización y los reportes entregados por los programas académicos. Para el segundo semestre se proyecta alcanzar la meta establecida para el año en curso, dado que están previstos diversos programas que contemplan la participación de estudiantes y docentes en actividades de movilidad saliente a nivel nacional e internacional.</t>
  </si>
  <si>
    <t xml:space="preserve">No presenta avances para el cumplimiento del indicador.
Planeación y creación de documentos para los términos de referencia de la primera convocatoria de iniciativas de proyección social que será realizada en la vigencia 2025-2, esta iniciativa se realiza desde el proceso de Extensión y Proyección Social, con el acompañamiento de diferentes procesos institucionales.
</t>
  </si>
  <si>
    <t>Para la medición del indicador se tienen en cuenta el registro de estudiantes participantes en pasantías cortas empresariales,en las siguientes empresas:
2024_1
Alico SAS :15
Bancolombia:26
Fundación EPM	: 7
Fundación EPM :12
La Receta: 10
Nacional de Chocolates: 26
Nacional de Chocolates - GMP Productos Químicos: 5
Presencia Colombo Suiza: 8
Servicios Nutresa: 12
2024_2
Alimentos Cárnicos: 22
Banco de Occidente: 29
Colmédicos IPS: 14
Compañía Nacional de Chocolates: 13
Corporación Donando Vida: 6
Fundación EPM: 21
Fundación Socya: 20
Laboratorio Prime Diagnostics: 12
Restaurante Sancho Paisa : 16
Solla :12</t>
  </si>
  <si>
    <t>Para el semestre 2025-01 ha sido posible la firma de 8 convenios y contratos con diferentes entidades públicas y privadas a nivel Distrital y Municipal, cuyos objetos tienen relación directa con los ejes misionales institucionales</t>
  </si>
  <si>
    <t>Logro acumulado 
2025-2</t>
  </si>
  <si>
    <t>Eficacia del periodo
2025-2</t>
  </si>
  <si>
    <t>Eficacia Acumulada
2025-2</t>
  </si>
  <si>
    <t>Seguimiento 2025-2</t>
  </si>
  <si>
    <t>Observaciones 2025-2</t>
  </si>
  <si>
    <t>INDICADORES DE EVALUACIÓN Plan de Desarrollo 2024-2028 (2025-02)</t>
  </si>
  <si>
    <t>INDICADORES DE EVALUACIÓN ACUMULADA Plan de Desarrollo 2024-2028 (2025-02)</t>
  </si>
  <si>
    <t>5781 estudiantes matriculados en la oferta de academica de la insitución. Se logra cifra histórica, por encima de la meta institucional y de los demás periodos en la historia de la institución.</t>
  </si>
  <si>
    <t>2024-2: 24 estudiantes
2025:actualmente hay 3 estudiantes con peticiones oficiales y avaladas por Consejos de Facultad, los cuales están realizando el diplomado en docencia universitaria de la Institución.
Se cumple con el indicador continua la cifra de 2025-1, ya que este se actualiza anualmente</t>
  </si>
  <si>
    <t>Para el periodo 2025-2 se reporta como logro la tasa de deserción anual 2023-2 al ser el último dato disponible en el Sistema SPADIES. Esta cifra se reportó en el 2024-2 y 2025-1, evidencia un cumplimiento de la meta al estar por debajo de la tasa nacional en 1,64 puntos. En la imagen adjunta se evidencia la fecha de consulta al Sistema y la ultima información disponible, del periodo 2023-2.</t>
  </si>
  <si>
    <t>Para el 2025-2 el 92,5% de los estudiantes que fueron acompañados en las estrategias de psicopedagogía mejoraron su desempeño académico. Esta cifra refleja una mejora respecto al semestre anterior (2025-1) lo cual evidencia el interés del estudiante por mejorar su proceso de aprendizaje y los esfuerzos del subproceso por impactar en la permanencia estudiantil</t>
  </si>
  <si>
    <t>Para el periodo 2025-2 el 83,8% de los estudiantes que participaron de las estrategias académicas ganaron la asignatura por la cual estaban consultado asesorías. Este indicador es una muestra de que los estudiantes tienen interés en su proceso de aprendizaje y en el éxito académico, pues buscan en los servicios del subproceso un aliado para lograr sus objetivos.</t>
  </si>
  <si>
    <t>Logro Acumulado
 2025-2</t>
  </si>
  <si>
    <t>Eficacia por periodo 
2025-2</t>
  </si>
  <si>
    <t>En el área de emprendimiento se cuenta con un total de 357 iniciativas registradas, de las cuales actualmente se encuentran activas 212. Dentro de estas, 67 proyectos lo que corresponde a un 32% que han recibido acompañamiento especializado desde distintas áreas del conocimiento, brindando apoyo técnico y metodológico para el fortalecimiento y desarrollo de las ideas emprendedoras
(67/212)*100=31,60%</t>
  </si>
  <si>
    <t>Número de Indicadores cumplidos se refiere a los indicadores que alcanzaron la meta establecida en G+ de acuerdo a la normativa aplicable.
Número Total de indicadores se refiere a los 7 indicadores establecidos en la resolución 0312 de 2019: 1. frecuencia de accidentalidad, 2. severidad de accidentalidad, 3. proporción de accidentes de trabajo mortales, 4. prevalencia de la enfermedad laboral, 5. incidencia de la enfermedad laboral, 6. ausentismo por causa médica, 7. Cumplimieno del Plan Estrategico de Seguridad Víal
Meta a mantener</t>
  </si>
  <si>
    <t>Extensión y Proyección Social, cuenta con un indicador en el Plan de Desarrollo Institucional, cuyo objetivo es obtener el número de actividades de proyección social que se realizan en la Institución. La medición se realiza con periodicidad anual, esta acta corresponde solo al seguimiento del semestre 2025-01. Período evaluado: 01/01/2025- 30/06/2025 Las diferentes actividades de proyección social se planean y ejecutan principalmente desde las diferentes facultades y algunos procesos institucionales.
Estas actividades contribuyen para alcanzar el logro de la meta que se tiene para la vigencia 2025, la cual se encuentra establecida para desarrollar 140 actividades de proyección social.
Total de activiades 2025-1: 83</t>
  </si>
  <si>
    <t>Del total de los 105 proyectos, 33 de ellos son con organizaciones no cientificas, lo que equivale a un 31%</t>
  </si>
  <si>
    <t>1. BIOCIENCIAS, Clasificación: A1
2. UNIDAD DE FITOSANIDAD Y CONTROL BIOLÓGICO, Clasificación : B
3. GRUPO DE INVESTIGACIÓN AMBIENTE, HÁBITAT Y SOSTENIBILIDAD, Clasificación: B
4. GRUPO DE INVESTIGACIÓN EN ESTUDIOS SOBRE DESARROLLO LOCAL Y 
5. GESTIÓN TERRITORIAL, Clasificación: B
6. GRUPO DE INVESTIGACIÓN EN PLANECIÓN, DESARROLLO Y EDUCACIÓN PLAND +
E, Clasificación : C</t>
  </si>
  <si>
    <t xml:space="preserve">Semillero ÁGORA con 23 estudiantes 
Semillero AMD con 30 estudiantes 
Semillero CITEC con 19 estudiantes 
Semillero Cultura Gastronómica con 31 estudiantes
Semillero Grupo de Estudio Cuidarte con 10 estudiantes 
Semillero Jaque Market con 18 estudiantes Semillero Rio con 4 estudiantes 
Semillero S.I. Investigamos con 25 estudiantes Semillero SICA con 73 estudiantes 
Semillero SIFACS con 73 estudiantes 
Semillero Plan D+E con 50 estudiantes 
Semillero SICAGED con 69 estudiantes 
 TOTAL con 425 estudiantes </t>
  </si>
  <si>
    <t>En el año 2025 se lograron 411 movilidades Entrantes:
2025-1: 90
2025-2: 321
Nacionales: 264 
Internaionales: 147
movilidad presencial: 367
modalidad virtual: 44
Administrativos: 64
Docentes: 100
Egresados: 2
Estudiantes: 158
otros: 87</t>
  </si>
  <si>
    <t>Plan Estratégico de Tecnologías de la Información y la Comunicación actualizado</t>
  </si>
  <si>
    <t>En el año 2025 se lograron 481 movilidades Salientes
2025-1: 87
2025-2: 394
Nacionales:  340
Internaionales: 141
movilidad presencial: 461
modalidad virtual:  20
Administrativos: 33
Docentes: 91
Egresados: 2
Estudiantes:  354
otros: 1</t>
  </si>
  <si>
    <t>No cuenta con meta programada para la vigencia 2026</t>
  </si>
  <si>
    <t>De acuerdo con los resultados oficiales de la convocatoria 957 de 2024 para medición y categorización de grupos e investigadores, cuyos resultados definitivos fueron entregados el 5 de diciembre de 2025, el valor de 6 se mantiene pese a los cambios que acá se informan:
 a) 5 Grupos mantienen su categoría: 
1 en A1: Bionciencias
 3 en B: *Ambiente, Hábitat y sostenibilidad
* Estudios en Gestión Local y Desarrollo Territorial
* Unididad de Fitosanidad y control Biológico) 
1 en C: Plan D+E
 b) 1 Grupo mejora su categoría: INACES, es C en su primera medición. 
c) 1 Grupo pasa de estar en A a estar en B: GIET</t>
  </si>
  <si>
    <t>Creación del sistema web distribución de información institucional y la creación de documento de gobernanza de datos con sus lineamientos de opereción</t>
  </si>
  <si>
    <t>15 procesos institucionales formularon e implementaron sus respectivas estructuras documentales que se encuentran en uso desde el repositorio de Google Drive:
Gestión Documental
Planeación Institucional
Gestión de la Calidad
Gestión Ambiental
Aseguramiento de la Calidad Académica
 Biblioteca
Centro de Lenguas
Gestión del SGSST
 Gestión del Talento Humano
 Ingreso, Permanencia y Graduación
Laboratorio Lacma
 Virtualidad
 Centro de Graduados
Admisiones, Registro y Control</t>
  </si>
  <si>
    <t xml:space="preserve">Se mantiene las 4 certificaciones del SGI estión de la Calidad, ambienta, seguridad y LACMA. Otorgada por ICONTEC: 
ISO 9001: 2015
ISO 9001: 2015 LACMA
ISO 14001: 2015
ISO 45001: 2018 
</t>
  </si>
  <si>
    <t>Para el 2025-2:  total de 250 metros de infraestructura física adecuada o intervenida.
Se ejecutan adecuaciones de los espacios administrativos del área donde opera planeación institucional y subprocesos, del área donde opera tecnología, aseguramiento de la calidad y emprendimiento, además de adecuación de espacios de almacenamiento de materiales para los laboratorios de la facultad de arquitectura e ingeniería y divisiones en el centro de biotecnología. De otro lado de instalan nuevos aires acondicionados para el laboratorio 129, el espacio de oficinas administrativas del la vicerrectoría administrativa y financiera y el área donde opera planeación institucional</t>
  </si>
  <si>
    <t>En el marco del proyecto Cámara de Comercio Regiones se realizaron los siguientes proyectos:
 *Estudio de la oferta y la demanda turistíca del Municipio del Peñol.
*Proyecto paisaje cultural ganadero Magdalena Medio.
*Hoja de ruta regiones de Antioquia Cluster de Turismo.</t>
  </si>
  <si>
    <t>Para la vigencia 2025 se cumple con 2 procesos modernizados cumpliendo con la meta propuesta:
2025-1: Módulo Inspecciones ambientales
2025-2: 1.	Control prestamos auditorio: Es una aplicación que permite a los usuarios iniciar sesión y gestionar la reserva del auditorio y otros espacios institucionales, a través de una interfaz intuitiva, es posible consultar la disponibilidad en el calendario y realizar reservas de forma ágil y sencilla</t>
  </si>
  <si>
    <t>Se ha avanzado en la implementación de la estrategia con el desarrollo de las siguientes acciones:
1. Articulación de los recorridos de sostenibilidad a las actividades de proyección social institucional. 
2. Articulación de la estrategia con actores externos.
 3. Visualización de la estrategia con actores Internos (administrativos y contratistas).
 4. Visibilizar la estrategia en escenarios Nacionales e Internacionales. 
5. participación en el ranking mundial de universidades UI Greenmetric 2025</t>
  </si>
  <si>
    <t>Ejecución del primer proyecto social en el semestre 2025-2 "FORTALECIMIENTO DE PROGRAMAS DE EDUCACIÓN AMBIENTAL PARA LA CAPACITACIÓN DE AGUAS LLUVIAS, SANEAMIENTO Y PROTECCIÓN DE CUENCAS EN LA CORPORACIÓN DE ACUEDUCTO DE ALTAVISTA Y SUS USUARIOS"</t>
  </si>
  <si>
    <t xml:space="preserve">	
Para la vigencia 2025 ha sido posible la firma de diecinueve convenios y contratos con diferentes entidades públicas y privadas a nivel Distrital, Municipal, Nacional cuyos objetos tienen relación directa con los ejes misionales institucionales
Ingresos por: $27.964.322.480
</t>
  </si>
  <si>
    <t xml:space="preserve">$39,188,968,111	</t>
  </si>
  <si>
    <r>
      <t xml:space="preserve">en la vigencia 2025 se recibieron ingresos generados por venta por valor de: </t>
    </r>
    <r>
      <rPr>
        <b/>
        <sz val="11"/>
        <rFont val="Calibri"/>
        <family val="2"/>
        <scheme val="minor"/>
      </rPr>
      <t>$39,188,968,111:</t>
    </r>
    <r>
      <rPr>
        <sz val="11"/>
        <rFont val="Calibri"/>
        <family val="2"/>
        <scheme val="minor"/>
      </rPr>
      <t xml:space="preserve">
Actividades de educación continua con pago de diferentes procesos:	</t>
    </r>
    <r>
      <rPr>
        <b/>
        <sz val="11"/>
        <rFont val="Calibri"/>
        <family val="2"/>
        <scheme val="minor"/>
      </rPr>
      <t>$ 336.914.472</t>
    </r>
    <r>
      <rPr>
        <sz val="11"/>
        <rFont val="Calibri"/>
        <family val="2"/>
        <scheme val="minor"/>
      </rPr>
      <t xml:space="preserve">
Convenios y contratos desde diferentes procesos institucionales	</t>
    </r>
    <r>
      <rPr>
        <b/>
        <sz val="11"/>
        <rFont val="Calibri"/>
        <family val="2"/>
        <scheme val="minor"/>
      </rPr>
      <t>$</t>
    </r>
    <r>
      <rPr>
        <sz val="11"/>
        <rFont val="Calibri"/>
        <family val="2"/>
        <scheme val="minor"/>
      </rPr>
      <t xml:space="preserve"> </t>
    </r>
    <r>
      <rPr>
        <b/>
        <sz val="11"/>
        <rFont val="Calibri"/>
        <family val="2"/>
        <scheme val="minor"/>
      </rPr>
      <t>38.209.789.039</t>
    </r>
    <r>
      <rPr>
        <sz val="11"/>
        <rFont val="Calibri"/>
        <family val="2"/>
        <scheme val="minor"/>
      </rPr>
      <t xml:space="preserve">
LACMA	</t>
    </r>
    <r>
      <rPr>
        <b/>
        <sz val="11"/>
        <rFont val="Calibri"/>
        <family val="2"/>
        <scheme val="minor"/>
      </rPr>
      <t>$ 503.962.821</t>
    </r>
    <r>
      <rPr>
        <sz val="11"/>
        <rFont val="Calibri"/>
        <family val="2"/>
        <scheme val="minor"/>
      </rPr>
      <t xml:space="preserve">
Consultoria Salud	</t>
    </r>
    <r>
      <rPr>
        <b/>
        <sz val="11"/>
        <rFont val="Calibri"/>
        <family val="2"/>
        <scheme val="minor"/>
      </rPr>
      <t>$ 138.301.779</t>
    </r>
    <r>
      <rPr>
        <sz val="11"/>
        <rFont val="Calibri"/>
        <family val="2"/>
        <scheme val="minor"/>
      </rPr>
      <t xml:space="preserve">
(este valor incluye ambos semestres)
</t>
    </r>
  </si>
  <si>
    <t>1. Talud inteligente80%: sistema basado en sensores para la detección de movimientos y deslizamientos en terrenos inestables, con aplicaciones en gestión del riesgo y monitoreo geotécnico.
2.  Colchón inteligente70%: dispositivo diseñado para identificar alteraciones en las fases del sueño, orientado al monitoreo del descanso y bienestar, con proyección en el sector salud y tecnologías para el cuidad
 3. spin-off GastroColma, que se encuentra en un 55% enfocada en soluciones innovadoras para el sector de servicios alimentarios, en el marco del ecosistema institucional de emprendimiento y transferencia.</t>
  </si>
  <si>
    <r>
      <t xml:space="preserve">Realización de la Evaluación Externa Final del proyecto Alianza Oriente Sostenible.
por un valor de </t>
    </r>
    <r>
      <rPr>
        <b/>
        <sz val="11"/>
        <rFont val="Calibri"/>
        <family val="2"/>
        <scheme val="minor"/>
      </rPr>
      <t>$107.050.000,</t>
    </r>
  </si>
  <si>
    <t>Bienestar Institucional ha ampliado su oferta con nuevas actividades y servicios, buscando brindar más alternativas a la comunidad académica y fomentar un entorno saludable, dinámico y participativo. Entre las iniciativas implementadas recientemente se encuentran: 
1.Experiencia Kintsugi
2. Torneos de Tenis (novatos y mixto)
3. Grupo Focal TEA
4.Mi Lugar Seguro (ajustado)
5. Festival de karateDo
Estas propuestas han tenido una acogida positiva, aportando al bienestar integral, al equilibrio entre lo personal y lo académico, y al fortalecimiento del sentido de pertenencia institucional y a la mejora de indicadores.</t>
  </si>
  <si>
    <t>1. Articulo indexada
2. publicacion guia riesgos
3. Corto documental ya no hay soledad
4. Ponencia: Economías</t>
  </si>
  <si>
    <t>1319 estudiantes beneficiados a través de los auxilios alimentarios</t>
  </si>
  <si>
    <t>Estudiantes solicitantes:539
Estudiantes antendidos: 566
La sobre ejecución se debe a la contratación de 2 psicologas adicionales para atender la alta demanda del servicio y se logro evacuar la lista de espera de 497 estudiantes</t>
  </si>
  <si>
    <t>*2025-1: 245 Graduados de las técnicas laborales se matricularon en progra,as de Educación Superior en la Intitución
*2025-2: 91  graduados  de técnicas las laborales se  matricularon en programas académicos de la institución.
 Esta información esta sujeta a modificaciones ya que a la fecha (27/01/2026) aun se encuentran en ajuste de matriculas por parte de Admisiones.</t>
  </si>
  <si>
    <t xml:space="preserve">142 Docentes se capacitaron desde la Biblioteca y la Unidad de Virtualidad, en diferentes actividades que conducen al fortalecimiento de competencias digitales para la academia. Es el caso de los cursos: tutor virtual, integridad académica y bases de datos.
</t>
  </si>
  <si>
    <t>398 emprendimientos actuales
213 Emprendimientos activos 
130  Emprendimientos asesorados en el campo del conocimiento del emprendedor.
(130/2013)*100. Lo que corresponde al 61% que han recibido acompañamiento especializado desde las distintas áreas del conocmientoto, brindadno apoyo técnico y metodológico para el fortalecimiento y desarrollo de ideas emprendedoras.</t>
  </si>
  <si>
    <t xml:space="preserve"> La población estudiantil continúa evidenciando una participación activa en las actividades deportivas, culturales, socioeconómicas, de inclusión y de desarrollo humano, lo que reafirma la pertinencia y apropiación de la oferta institucional. Para el periodo analizado, la población institucional ascendió a 6.358 personas, lo que representa un incremento del 3,58%. 
Este comportamiento positivo indica un fortalecimiento sostenido en la participación académica y en la eficiencia de los servicios ofrecidos, consolidando un avance significativo frente a los indicadores del año precedente. 
El incremento tanto en la población académica como en las atenciones realizadas contribuye directamente a la mejora en la cobertura global, que pasó del 89.83% al 92,4%, acercándose progresivamente a la meta institucional del 93%</t>
  </si>
  <si>
    <t>En 2025 se registró una mejora en la tasa de ocupación de vacantes de graduados a través del servicio de intermediación laboral, pasando de 79,71 % en 2024 a 83 %, lo que evidencia una mayor efectividad en la colocación, pese a la reducción en el número de vacantes y graduados vinculados. Este resultado sugiere un mejor ajuste entre los perfiles de los graduados y las oportunidades gestionadas, especialmente en ofertas internas. La disminución en el volumen de vacantes estuvo influenciada por factores externos, como la baja formalización de registros empresariales, condiciones salariales poco competitivas, desajustes entre perfiles requeridos vs los perfiles ofertados, y limitaciones asociadas a la ubicación geográfica de las vacantes.</t>
  </si>
  <si>
    <t>Se emite el dictamen con salvedad de la vigencia 2024 por la contraloria del Distrtio de Medellín
No se cumple con el ijdicador de (1) dictamen limpio en la vigencia fiscal 2024</t>
  </si>
  <si>
    <t>Para el período 2025 ,se realiza la medición en la cuál se tiene en cuenta el consolidado de los 7 indicadores que se tienen en el plan de desarrollo, Frecuencia de accidentalidad, Severidad de accidentalidad, Proporción de accidentes de trabajo mortales, Prevalencia de la enfermedad laboral, Incidencia de la enfermedad laboral, Ausentismo por causa médica, Cumplimiento del Plan Estratégico de Seguridad Vial.
 Los cuales se cumplió con cada una de las metas establecidas por estos, donde en este indicador global se tiene un 100% de cumplimiento.</t>
  </si>
  <si>
    <t>Al cierre de 2025 14 programas de las 4 facultades han desarrollado estrategias STEAM+H, fomentando pedagogías activas, vínculos con la comunidad y fortaleciendo competencias especificas y blandas en los estudiantes.
*FAEI: 4
*FCSYE: 4
*FA:3
FCS: 3</t>
  </si>
  <si>
    <t>El documento corresponde al cierre de la fase de trabajo de campo y presenta hallazgos preliminares, construidos a partir de la información recolectada durante octubre y noviembre de 2025, mediante entrevistas semiestructuradas, grupos focales, observación no participante y journals. Como resultado de esta fase se obtuvieron 18 diarios de campo, 6 grupos focales, 30 entrevistas y 90 journals.
Se proyecta la entrega del informe final en el primer semestre de 2026.</t>
  </si>
  <si>
    <t xml:space="preserve">Al cierre de la vigencia 2025 son 10 los graduados participando en estrategias de investigación formativade en calidad de jovenes investigadores: 9 de ellos en proyectos con financiación interna y una con financiación de Minciencias
6 Biotecnología
2 Planeación y Desarrollo Social
1 Ingenieria Ambiental
1 Contrucciones civiles
</t>
  </si>
  <si>
    <r>
      <t xml:space="preserve">Se desarrollarón talleres liderados por estudiantes de pregrado del semillero SIFACS, quienes a su vez fueron coordiinados por un Jóvenes investador, graduado de Biotecnología. Las instituciones impactadas fueron las siguientes: Institución Estudiantes 10° Olaya Herrera 41
10° Cristobal Colón 22 
10° Gonazalo Rpo J 28 
10° Juan XXIII 32 
10° La Esperanza 25 
10° San Benito 18 
</t>
    </r>
    <r>
      <rPr>
        <b/>
        <sz val="11"/>
        <rFont val="Calibri"/>
        <family val="2"/>
        <scheme val="minor"/>
      </rPr>
      <t>TOTAL 166</t>
    </r>
  </si>
  <si>
    <r>
      <t xml:space="preserve">De acuerdo al reporte de semilleros
40 REDCOLSI EDESI
32 RECOLSI ENISI
19 pasantia Delfin
12 Delfin congreso
4 PONENCIAS Joven investigadores
19 otros
</t>
    </r>
    <r>
      <rPr>
        <b/>
        <sz val="11"/>
        <rFont val="Calibri"/>
        <family val="2"/>
        <scheme val="minor"/>
      </rPr>
      <t>Total 126</t>
    </r>
  </si>
  <si>
    <r>
      <rPr>
        <b/>
        <sz val="11"/>
        <rFont val="Calibri"/>
        <family val="2"/>
        <scheme val="minor"/>
      </rPr>
      <t>No presenta cumplimiento al indicador</t>
    </r>
    <r>
      <rPr>
        <sz val="11"/>
        <rFont val="Calibri"/>
        <family val="2"/>
        <scheme val="minor"/>
      </rPr>
      <t>.
RESOLUCIÓN Nro. 002
20-11-2025 "Por medio de la cual se establecen los Lineamientos para Doble Titulación en la Institución
Universitaria Colegio Mayor de Antioquia.
Sin embargo se avanza en la gestión de 5 programas con procesos de doble titulación</t>
    </r>
  </si>
  <si>
    <t>2025-1:
 1.Experiencia Kintsugi
2. Torneos de Tenis
3. Grupo Focal TEA
4.Mi Lugar Seguro (ajustado)
5. Festival de KarateDo
2025:2 
5. Taller de discapacidad visual
6. Dialogos que transforman</t>
  </si>
  <si>
    <r>
      <t>En el marco de los procesos de transferencia de conocimiento (know-how), se desarrolló una estrategia orientada a la formulación de hojas de</t>
    </r>
    <r>
      <rPr>
        <b/>
        <sz val="11"/>
        <color theme="1"/>
        <rFont val="Calibri"/>
        <family val="2"/>
        <scheme val="minor"/>
      </rPr>
      <t xml:space="preserve"> ruta para la Denominación de Origen</t>
    </r>
    <r>
      <rPr>
        <sz val="11"/>
        <color theme="1"/>
        <rFont val="Calibri"/>
        <family val="2"/>
        <scheme val="minor"/>
      </rPr>
      <t>, con énfasis en el fortalecimiento territorial, productivo y tecnológico. de este proceso se transfirió y se desarrolló una hoja de ruta para la obtención de denominación de origen donde se acompañó a 5 municipios a consolidar sus productos como una maca territorial</t>
    </r>
  </si>
  <si>
    <r>
      <t xml:space="preserve">2025-1: 425 Estudiantes
2024-2: Para el segundo semestre los participantes son: 
ÁGORA 15 
AMD 39 
CITEC 17 
Cuidarte 15 
Cultura Gastronómica 30
 Jaque Market 13 
Plan D+E 19 
Rio 7 
S.I. Investigamos 17 
SICA 87 
SICAGED 38 
SIFACS 89 
Total general 386 Se debe tener en cuenta, que algunos estudiantes participan durante los dos periodos (201)+Los que participan sólo en el periodo 01 (195)+ Los que participan sólo en el periodo 02 (185),
</t>
    </r>
    <r>
      <rPr>
        <b/>
        <sz val="11"/>
        <rFont val="Calibri"/>
        <family val="2"/>
        <scheme val="minor"/>
      </rPr>
      <t xml:space="preserve"> para un total de 581</t>
    </r>
  </si>
  <si>
    <r>
      <t xml:space="preserve">Durante el periodo 2025 se realizaron </t>
    </r>
    <r>
      <rPr>
        <b/>
        <sz val="11"/>
        <rFont val="Calibri"/>
        <family val="2"/>
        <scheme val="minor"/>
      </rPr>
      <t>162 activiades de Proyección Social</t>
    </r>
    <r>
      <rPr>
        <sz val="11"/>
        <rFont val="Calibri"/>
        <family val="2"/>
        <scheme val="minor"/>
      </rPr>
      <t xml:space="preserve">
Total de activiades 2025-1: 83
Total de activiades 2025-2: 79</t>
    </r>
  </si>
  <si>
    <t xml:space="preserve">Desde las 4 facultades no han avanzado en las certificaciones a estudiantes en le proceso de
 reconocimientos de aprendizajes previos RAP_ </t>
  </si>
  <si>
    <t>44.8% es un reconocimiento medio. La muestra fueron 65 personas encuestadas de diferentes empresas del sector productivo, lo cual se considera un sondeo de percepción y posicionamiento empresarial.  
Los grupos de valor fueron entidades y empresas, por este motivo se encuesta a profesionales que laboran en dichas entidades y estos la representan.</t>
  </si>
  <si>
    <t>Encuesta de satisfacción enviada por correo electrónico a bases de datos y en QR en ferias universitarias. Número de respuestas válidas: 442 encuestas. Escala de medición: 1 = Muy insatisfecho 2 = Insatisfecho 3 = Aceptable 4 = Satisfecho 5 = Muy satisfecho Al consolidar todas las calificaciones otorgadas por los encuestados, se obtiene un promedio general de satisfacción de: 4,62 / 5,00 Este resultado evidencia un nivel de satisfacción muy alto, lo que refleja una percepción positiva del servicio brindado por la Institución Universitaria Colegio Mayor de Antioquia en escenarios de atención al público externo. Nota: se amplió la encuesta gracias a varias ferias y asesorías que se han realizado en convenio con la Policía Nacional.</t>
  </si>
  <si>
    <t>Tipo de instrumento: Encuesta de percepción interna a través de google forms, enviada por correo institucional, difusión en WhatsApp y en evento de Reinducción Institucional. Población encuestada: Público interno de la institución. Número de respuestas válidas: 200 colaboradores. Escala de medición: 1 = Totalmente en desacuerdo 2 = En desacuerdo 3 = Ni de acuerdo ni en desacuerdo 4 = De acuerdo 5 = Totalmente de acuerdo Al consolidar todas las calificaciones otorgadas por los encuestados en las diferentes afirmaciones evaluadas, se obtiene un: 4,55 / 5,00 Este resultado refleja una cultura del servicio sólida, reconocida y apropiada por el público interno de la Institución Universitaria Colegio Mayor de Antioquia.</t>
  </si>
  <si>
    <t>Se firmó contrato interadministrativo con FODESEP para los estudios técnicos y diseños integrales de la nueva sede.</t>
  </si>
  <si>
    <t>EFICACIA PERIODICA (2025-2)</t>
  </si>
  <si>
    <t>EFICACIA PONDERADA DE LA LÍNEA (2025-2)</t>
  </si>
  <si>
    <t>PLAN INDICATIVO 2024-2028
PLAN DE DESARROLLO INSTITUCIONAL “AVANZANDO EN LA INNOVACIÓN Y LA TRANSFORMACIÓN DE LA EDUCACIÓN”
SEGUMIENTO PLAN INDICATIVO INTITUCIONAL 2025-2</t>
  </si>
  <si>
    <t>931,433,090,94</t>
  </si>
  <si>
    <t>Logro acumulado 
2025-1</t>
  </si>
  <si>
    <t>Eficacia del periodo
2025-1</t>
  </si>
  <si>
    <r>
      <t xml:space="preserve">En la vigencia 2025 se realizaron diferentes cursos y talleres de capacitacion a docentes, administrativos y contratistas.
BD Herramientas y Estrategias / normas APA
Club Biblio IA
Capacitacion docentes cursos ingles virtuales
Mooc Tutor Virtual
Diplomado en docencia 
Taller mentalidad de crecimiento
Taller administracion del tiempo
Curso acercamiento a lengua de señas colombiana
Curso didacticas flexibles para la inclusion
</t>
    </r>
    <r>
      <rPr>
        <b/>
        <sz val="11"/>
        <rFont val="Calibri"/>
        <family val="2"/>
        <scheme val="minor"/>
      </rPr>
      <t>TOTAL: 250 participantes</t>
    </r>
  </si>
  <si>
    <t>Son 2 activiades de 2025:2 : Discapacidad visual y Dialogos que Transforman
y 13 activiades de 2025-1
Total 15 activiades para la vigencia</t>
  </si>
  <si>
    <t xml:space="preserve">
1. Docente Facultad de administración inicia su proceso de formación Diciembre 2024 
Doctorado en Ciudad territorio y planificación sostenible (España)
"Yeferson"
1. Para la vigencia 2025 se logro graduador a (1) docente en formación doctoral.
Facultad de Administración
Doctorado en Turismo
Docente Tatiana Andrea Muñoz Velez</t>
  </si>
  <si>
    <t xml:space="preserve">
2025-2: Se avanza en las solicitudes de registro calificado ante el Ministerio de Educación Nacional.
Se presentó ante el Consejo Directivo los programas: 
*Profesional en SST 
*Maestría en planificación del territorio
esperando el proceso en el MEN
2025-1: 
1. Maestría en Microbiología Clínica (investigación).
2024-2:
1. Tecnología en Guianza turística.
2. Comunicación Social 
3. Tecnología en Gestión de la Comunicación en Medios.
4. Maestría en Microbiología Clínica (profundización).
5. Maestría en Hematología en el laboratorio clínico y banco de sangre </t>
  </si>
  <si>
    <t>Para el semestre 2025-02 se realizaron 88 actividades de educación continua desde las Facultades, Centro de Lenguas, LACMA, Gestión de la Calidad, Bienestar, Permanencia, Biblioteca, Centro de Graduados, Vicerrectoría Académica y Extensión y Proyección Social.
Total  para la vigenci 2025: 137 actividades en modalidad presencial, virtual a distancia o mixta. 
2025-1: 49 actividades en modalidad presencial, virtual a distancia o mix</t>
  </si>
  <si>
    <t xml:space="preserve">2024:2 1. Técnico laboral en cocina (Venecia): 25 Estudiantes 
2. Técnico laboral agente de viajes y turismo (Tamesis): 30 Estudiantes
3. Técnico laboral de planta sanitaria (Concordia) : 25 Estudiantes
2025:2
1.Técnico Laboral Agente de Viajes
y Turismo  (Andes)
 2.Técnico Laboral Agente de Viajes (Pueblo Rico)
3.Técnico Avanzado Nivel 5 Levantamientos Topográficos (ministerio de trabajo)
</t>
  </si>
  <si>
    <t xml:space="preserve">Durante en semestre 2025-2, se implementaron 3 nuevas estrategias para el fortalecimiento del bilinguismo:
1. IA para el aprendizaje en inglés
2. Story Makers
3. Taller para Docentes
Con un total de 56 participantes
2025-1:1. Taller de preparación para las pruebas Saber Pro y TyT – Inglés: Dirigido a estudiantes de últimos semestres que se encuentran próximos a presentar las pruebas Saber. En total participaron 27 estudiantes de diferentes programas académicos
 2. Taller “Sounds of English”: diseñado para mejorar la pronunciación y la conciencia fonológica en inglés, especialmente en sonidos que suelen representar dificultad para los hispanohablantes. participación de 50 personas. </t>
  </si>
  <si>
    <t xml:space="preserve">Para el 2025-1 se tuvo una participación de 118 estudiantes en las pasantías cortas empresariales del CUEE (Comité Universidad Empresa Estado). Para este periodo el CUEE
Para el 2025-2 se tubo una participación de 150 estudiantes en las pasantias cortas empresariales del CUEE </t>
  </si>
  <si>
    <t>si cumplio</t>
  </si>
  <si>
    <t>Para el 2024 (indicador de año vencido)
 5 programas agregaron valor en sus competencias:
Bacteriología y Laboratorio Clínico
Biotecnología
Administración
Arquitectura
Contrucciones Cíviles
Subio 1 porgrama:  Adminsitración de Empresas Turistícas
Bajo 2 programas:  Planeación y Desarrollo Social e Ingeniería Ambiental</t>
  </si>
  <si>
    <t>Para el 2025, los programas académicos tuvieron una mayor apropiación de las estrategias de Internacionalización del currículo. Por ende, 17 programas llevaron acabo mínimo 4 actividades que permearon a las Estrategias del Currículo, como lo son : Clases Espejo, Bilingüismo, Publicaciones Conjuntas , Cátedras Abiertas , Alianzas Extranjeras, Voluntariados Internacionales, Redes y Conferencias Magistrales. De programas como :
 1.Biotecnología 
2.Profesional en Gastronomía y Culinaria 
3.Arquitectura 
4.Tecnología en Delineante de Arquitectura e Ingeniería 5.Planeación y Desarrollo Social 
6.Ingeniería Ambiental 
7.Bacteriología y Laboratorio Clínico 
8.Tecnología en Gestión de Servicios Gastronómicos 9.Tecnología en Gestión de Procesos de Repostería y Panificación 
10.Especialización en Gestión del Riesgo de Desastres 11.Tecnologia en Gestión Ambiental ( Virtual) 12.Tecnología en Gestión Comunitaria 
13.Tecnología en Gestión Turística (Presencial) 14.Profesional en Gastronomía y Culinaria 15.Administración de Empresas Turisticas 
16.Tecnología en Gestión Turística (Virtual) 17.Tecnología en Gestión de Servicios Gastronómicos</t>
  </si>
  <si>
    <t xml:space="preserve">1. Se firmo  un convenio colectivo de polizas de autos para empleos con SURA
2. Bienestar  realizó una nueva estrategia de riesgo cardiovascular consistente en examen de electrocardiogramas directamente en la institución para empleados. Total de participantes 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</si>
</sst>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0.0%"/>
    <numFmt numFmtId="165" formatCode="0.0"/>
    <numFmt numFmtId="166" formatCode="_-&quot;$&quot;\ * #,##0_-;\-&quot;$&quot;\ * #,##0_-;_-&quot;$&quot;\ * &quot;-&quot;??_-;_-@"/>
    <numFmt numFmtId="167" formatCode="&quot;$&quot;\ #,##0.00"/>
  </numFmts>
  <fonts count="13" x14ac:knownFonts="1">
    <font>
      <sz val="11"/>
      <color theme="1"/>
      <name val="Calibri"/>
      <family val="2"/>
      <scheme val="minor"/>
    </font>
    <font>
      <sz val="11"/>
      <color theme="1"/>
      <name val="Calibri"/>
      <family val="2"/>
      <scheme val="minor"/>
    </font>
    <font>
      <sz val="11"/>
      <color rgb="FF000000"/>
      <name val="Calibri"/>
      <family val="2"/>
    </font>
    <font>
      <sz val="8"/>
      <name val="Calibri"/>
      <family val="2"/>
      <scheme val="minor"/>
    </font>
    <font>
      <sz val="11"/>
      <name val="Calibri"/>
      <family val="2"/>
      <scheme val="minor"/>
    </font>
    <font>
      <u/>
      <sz val="11"/>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sz val="11"/>
      <color theme="1"/>
      <name val="Calibri"/>
      <family val="2"/>
    </font>
    <font>
      <b/>
      <sz val="16"/>
      <color theme="1"/>
      <name val="Calibri"/>
      <family val="2"/>
    </font>
    <font>
      <b/>
      <sz val="14"/>
      <color theme="1"/>
      <name val="Calibri"/>
      <family val="2"/>
    </font>
  </fonts>
  <fills count="10">
    <fill>
      <patternFill patternType="none"/>
    </fill>
    <fill>
      <patternFill patternType="gray125"/>
    </fill>
    <fill>
      <gradientFill degree="90">
        <stop position="0">
          <color rgb="FFAAAAAA"/>
        </stop>
        <stop position="1">
          <color rgb="FFAAAAAA"/>
        </stop>
      </gradientFill>
    </fill>
    <fill>
      <patternFill patternType="solid">
        <fgColor theme="0"/>
        <bgColor rgb="FF00B0F0"/>
      </patternFill>
    </fill>
    <fill>
      <patternFill patternType="solid">
        <fgColor theme="0"/>
        <bgColor indexed="64"/>
      </patternFill>
    </fill>
    <fill>
      <patternFill patternType="solid">
        <fgColor theme="0"/>
        <bgColor rgb="FFFFFF00"/>
      </patternFill>
    </fill>
    <fill>
      <patternFill patternType="solid">
        <fgColor theme="0"/>
        <bgColor rgb="FFC55A11"/>
      </patternFill>
    </fill>
    <fill>
      <patternFill patternType="solid">
        <fgColor theme="0"/>
        <bgColor rgb="FF7030A0"/>
      </patternFill>
    </fill>
    <fill>
      <patternFill patternType="solid">
        <fgColor rgb="FFFFFF00"/>
        <bgColor indexed="64"/>
      </patternFill>
    </fill>
    <fill>
      <patternFill patternType="solid">
        <fgColor theme="2" tint="-0.249977111117893"/>
        <bgColor indexed="64"/>
      </patternFill>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201">
    <xf numFmtId="0" fontId="0" fillId="0" borderId="0" xfId="0"/>
    <xf numFmtId="0" fontId="0" fillId="0" borderId="0" xfId="0" applyFont="1"/>
    <xf numFmtId="0" fontId="4" fillId="4" borderId="0" xfId="0" applyFont="1" applyFill="1"/>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5" xfId="0" applyFont="1" applyFill="1" applyBorder="1" applyAlignment="1">
      <alignment horizontal="left" vertical="center" wrapText="1"/>
    </xf>
    <xf numFmtId="9" fontId="4" fillId="4" borderId="5"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4" borderId="0" xfId="0" applyFont="1" applyFill="1"/>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wrapText="1"/>
    </xf>
    <xf numFmtId="1" fontId="4" fillId="4" borderId="7" xfId="0" applyNumberFormat="1" applyFont="1" applyFill="1" applyBorder="1" applyAlignment="1">
      <alignment horizontal="center" vertical="center"/>
    </xf>
    <xf numFmtId="1" fontId="4" fillId="4" borderId="7" xfId="0" applyNumberFormat="1" applyFont="1" applyFill="1" applyBorder="1" applyAlignment="1">
      <alignment horizontal="center" vertical="center" wrapText="1"/>
    </xf>
    <xf numFmtId="0" fontId="0" fillId="4" borderId="9" xfId="0" applyFont="1" applyFill="1" applyBorder="1" applyAlignment="1">
      <alignment horizontal="left" vertical="center" wrapText="1"/>
    </xf>
    <xf numFmtId="9" fontId="4" fillId="4" borderId="14" xfId="0" applyNumberFormat="1" applyFont="1" applyFill="1" applyBorder="1" applyAlignment="1">
      <alignment horizontal="center" vertical="center" wrapText="1"/>
    </xf>
    <xf numFmtId="0" fontId="0" fillId="8" borderId="0" xfId="0" applyFont="1" applyFill="1"/>
    <xf numFmtId="9" fontId="4" fillId="4" borderId="7"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0" fillId="0" borderId="0" xfId="0" applyFont="1" applyFill="1"/>
    <xf numFmtId="0" fontId="0" fillId="0" borderId="0" xfId="0" applyFont="1" applyAlignment="1">
      <alignment horizontal="left"/>
    </xf>
    <xf numFmtId="0" fontId="0" fillId="0" borderId="0" xfId="0" applyFont="1" applyAlignment="1">
      <alignment horizontal="center" vertical="center"/>
    </xf>
    <xf numFmtId="0" fontId="4" fillId="4" borderId="9" xfId="0" applyFont="1" applyFill="1" applyBorder="1" applyAlignment="1">
      <alignment horizontal="left" vertical="center" wrapText="1"/>
    </xf>
    <xf numFmtId="1" fontId="4" fillId="4" borderId="9" xfId="0" applyNumberFormat="1" applyFont="1" applyFill="1" applyBorder="1" applyAlignment="1">
      <alignment horizontal="left" vertical="center" wrapText="1"/>
    </xf>
    <xf numFmtId="0" fontId="4" fillId="0" borderId="9" xfId="0" applyFont="1" applyFill="1" applyBorder="1" applyAlignment="1">
      <alignment horizontal="left" vertical="center" wrapText="1"/>
    </xf>
    <xf numFmtId="10" fontId="4" fillId="4" borderId="9" xfId="0" applyNumberFormat="1" applyFont="1" applyFill="1" applyBorder="1" applyAlignment="1">
      <alignment horizontal="left" vertical="center" wrapText="1"/>
    </xf>
    <xf numFmtId="3" fontId="4" fillId="4" borderId="9" xfId="0" applyNumberFormat="1"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xf>
    <xf numFmtId="1" fontId="4" fillId="0" borderId="13" xfId="0" applyNumberFormat="1" applyFont="1" applyFill="1" applyBorder="1" applyAlignment="1">
      <alignment horizontal="center" vertical="center"/>
    </xf>
    <xf numFmtId="164" fontId="4" fillId="0" borderId="13" xfId="0" applyNumberFormat="1" applyFont="1" applyFill="1" applyBorder="1" applyAlignment="1">
      <alignment horizontal="center" vertical="center"/>
    </xf>
    <xf numFmtId="10" fontId="4" fillId="0" borderId="13" xfId="0" applyNumberFormat="1" applyFont="1" applyFill="1" applyBorder="1" applyAlignment="1">
      <alignment horizontal="center" vertical="center"/>
    </xf>
    <xf numFmtId="3" fontId="0" fillId="0" borderId="13" xfId="0" applyNumberFormat="1" applyFont="1" applyFill="1" applyBorder="1" applyAlignment="1">
      <alignment horizontal="center" vertical="center"/>
    </xf>
    <xf numFmtId="0" fontId="4" fillId="0" borderId="16" xfId="0" applyFont="1" applyFill="1" applyBorder="1" applyAlignment="1">
      <alignment horizontal="center" vertical="center"/>
    </xf>
    <xf numFmtId="1" fontId="4" fillId="4" borderId="17" xfId="0" applyNumberFormat="1" applyFont="1" applyFill="1" applyBorder="1" applyAlignment="1">
      <alignment horizontal="center" vertical="center"/>
    </xf>
    <xf numFmtId="0" fontId="4" fillId="4" borderId="17" xfId="0" applyFont="1" applyFill="1" applyBorder="1" applyAlignment="1">
      <alignment horizontal="center" vertical="center"/>
    </xf>
    <xf numFmtId="9" fontId="4" fillId="4" borderId="17" xfId="0" applyNumberFormat="1" applyFont="1" applyFill="1" applyBorder="1" applyAlignment="1">
      <alignment horizontal="center" vertical="center"/>
    </xf>
    <xf numFmtId="9" fontId="4" fillId="0" borderId="17" xfId="0" applyNumberFormat="1" applyFont="1" applyFill="1" applyBorder="1" applyAlignment="1">
      <alignment horizontal="center" vertical="center"/>
    </xf>
    <xf numFmtId="3" fontId="4" fillId="4" borderId="17" xfId="0" applyNumberFormat="1" applyFont="1" applyFill="1" applyBorder="1" applyAlignment="1">
      <alignment horizontal="center" vertical="center"/>
    </xf>
    <xf numFmtId="0" fontId="4" fillId="4"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4" borderId="7" xfId="0" applyFont="1" applyFill="1" applyBorder="1" applyAlignment="1">
      <alignment horizontal="center" vertical="top" wrapText="1"/>
    </xf>
    <xf numFmtId="0" fontId="4" fillId="4" borderId="7" xfId="0" applyFont="1" applyFill="1" applyBorder="1" applyAlignment="1">
      <alignment horizontal="left" vertical="center" wrapText="1"/>
    </xf>
    <xf numFmtId="9" fontId="4" fillId="4" borderId="7" xfId="0" applyNumberFormat="1" applyFont="1" applyFill="1" applyBorder="1" applyAlignment="1">
      <alignment horizontal="left"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center" vertical="top" wrapText="1"/>
    </xf>
    <xf numFmtId="0" fontId="4" fillId="0" borderId="8" xfId="0" applyFont="1" applyBorder="1" applyAlignment="1">
      <alignment horizontal="center" vertical="center" wrapText="1"/>
    </xf>
    <xf numFmtId="9" fontId="4" fillId="4" borderId="7"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4" borderId="0" xfId="0" applyFont="1" applyFill="1" applyAlignment="1">
      <alignment horizontal="left"/>
    </xf>
    <xf numFmtId="0" fontId="8" fillId="0" borderId="9" xfId="0" applyFont="1" applyBorder="1" applyAlignment="1">
      <alignment horizontal="center" vertical="center"/>
    </xf>
    <xf numFmtId="10" fontId="8" fillId="0" borderId="9" xfId="0" applyNumberFormat="1" applyFont="1" applyBorder="1" applyAlignment="1">
      <alignment horizontal="center" vertical="center"/>
    </xf>
    <xf numFmtId="10" fontId="0" fillId="0" borderId="9" xfId="0" applyNumberFormat="1" applyFont="1" applyBorder="1" applyAlignment="1">
      <alignment horizontal="center" vertical="center"/>
    </xf>
    <xf numFmtId="0" fontId="8" fillId="0" borderId="9" xfId="0" applyFont="1" applyBorder="1" applyAlignment="1">
      <alignment horizontal="center" vertical="center" wrapText="1"/>
    </xf>
    <xf numFmtId="3" fontId="0" fillId="0" borderId="0" xfId="0" applyNumberFormat="1" applyFont="1"/>
    <xf numFmtId="165" fontId="4" fillId="4" borderId="7" xfId="0" applyNumberFormat="1" applyFont="1" applyFill="1" applyBorder="1" applyAlignment="1">
      <alignment horizontal="center" vertical="center"/>
    </xf>
    <xf numFmtId="0" fontId="4" fillId="0" borderId="7" xfId="0" applyFont="1" applyFill="1" applyBorder="1" applyAlignment="1">
      <alignment horizontal="left" vertical="center" wrapText="1"/>
    </xf>
    <xf numFmtId="166" fontId="4" fillId="4" borderId="7" xfId="0" applyNumberFormat="1" applyFont="1" applyFill="1" applyBorder="1" applyAlignment="1">
      <alignment horizontal="center" vertical="center" wrapText="1"/>
    </xf>
    <xf numFmtId="15" fontId="4" fillId="4" borderId="7" xfId="0" applyNumberFormat="1" applyFont="1" applyFill="1" applyBorder="1" applyAlignment="1">
      <alignment horizontal="center" vertical="center" wrapText="1"/>
    </xf>
    <xf numFmtId="0" fontId="4" fillId="6" borderId="7" xfId="0" applyFont="1" applyFill="1" applyBorder="1" applyAlignment="1">
      <alignment horizontal="left" vertical="center" wrapText="1"/>
    </xf>
    <xf numFmtId="0" fontId="4" fillId="7" borderId="7" xfId="0" applyFont="1" applyFill="1" applyBorder="1" applyAlignment="1">
      <alignment horizontal="left" vertical="center" wrapText="1"/>
    </xf>
    <xf numFmtId="17" fontId="4" fillId="4" borderId="7"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1" xfId="0" applyFont="1" applyFill="1" applyBorder="1" applyAlignment="1">
      <alignment horizontal="center" vertical="center"/>
    </xf>
    <xf numFmtId="165" fontId="4" fillId="4" borderId="11" xfId="0" applyNumberFormat="1"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11" xfId="0" applyFont="1" applyFill="1" applyBorder="1" applyAlignment="1">
      <alignment horizontal="center" vertical="top" wrapText="1"/>
    </xf>
    <xf numFmtId="0" fontId="0" fillId="4" borderId="9" xfId="0" applyFont="1" applyFill="1" applyBorder="1" applyAlignment="1">
      <alignment vertical="center" wrapText="1"/>
    </xf>
    <xf numFmtId="0" fontId="4" fillId="4" borderId="9" xfId="0" applyFont="1" applyFill="1" applyBorder="1" applyAlignment="1">
      <alignment horizontal="center" vertical="center" wrapText="1"/>
    </xf>
    <xf numFmtId="0" fontId="0" fillId="4" borderId="9" xfId="0" applyFont="1" applyFill="1" applyBorder="1" applyAlignment="1">
      <alignment horizontal="center" vertical="center" wrapText="1"/>
    </xf>
    <xf numFmtId="1" fontId="4" fillId="4"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0" fontId="4" fillId="4" borderId="9" xfId="0" applyNumberFormat="1" applyFont="1" applyFill="1" applyBorder="1" applyAlignment="1">
      <alignment horizontal="center" vertical="center" wrapText="1"/>
    </xf>
    <xf numFmtId="3" fontId="4" fillId="4" borderId="9"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9" fontId="4" fillId="0" borderId="9" xfId="0" applyNumberFormat="1" applyFont="1" applyFill="1" applyBorder="1" applyAlignment="1">
      <alignment horizontal="center" vertical="center"/>
    </xf>
    <xf numFmtId="0" fontId="0" fillId="4" borderId="0" xfId="0" applyFont="1" applyFill="1" applyAlignment="1">
      <alignment horizontal="center"/>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9" fontId="4" fillId="4" borderId="7" xfId="2" applyNumberFormat="1" applyFont="1" applyFill="1" applyBorder="1" applyAlignment="1">
      <alignment horizontal="center" vertical="center" wrapText="1"/>
    </xf>
    <xf numFmtId="167" fontId="4" fillId="0" borderId="7" xfId="1" applyNumberFormat="1" applyFont="1" applyFill="1" applyBorder="1" applyAlignment="1">
      <alignment horizontal="center" vertical="center" wrapText="1"/>
    </xf>
    <xf numFmtId="9" fontId="4" fillId="4" borderId="5" xfId="2" applyNumberFormat="1" applyFont="1" applyFill="1" applyBorder="1" applyAlignment="1">
      <alignment horizontal="center" vertical="center" wrapText="1"/>
    </xf>
    <xf numFmtId="1" fontId="4" fillId="4" borderId="7" xfId="0" applyNumberFormat="1" applyFont="1" applyFill="1" applyBorder="1" applyAlignment="1">
      <alignment horizontal="left" vertical="center" wrapText="1"/>
    </xf>
    <xf numFmtId="0" fontId="4" fillId="0" borderId="7" xfId="0" applyFont="1" applyFill="1" applyBorder="1" applyAlignment="1">
      <alignment horizontal="left" vertical="center"/>
    </xf>
    <xf numFmtId="1" fontId="4" fillId="0" borderId="7" xfId="0" applyNumberFormat="1" applyFont="1" applyFill="1" applyBorder="1" applyAlignment="1">
      <alignment horizontal="center" vertical="center"/>
    </xf>
    <xf numFmtId="1" fontId="4" fillId="0" borderId="7" xfId="0" applyNumberFormat="1" applyFont="1" applyFill="1" applyBorder="1" applyAlignment="1">
      <alignment horizontal="left" vertical="center" wrapText="1"/>
    </xf>
    <xf numFmtId="0" fontId="4" fillId="4" borderId="17" xfId="0" applyFont="1" applyFill="1" applyBorder="1" applyAlignment="1">
      <alignment horizontal="center" vertical="center" wrapText="1"/>
    </xf>
    <xf numFmtId="0" fontId="4" fillId="0" borderId="17" xfId="0" applyFont="1" applyBorder="1" applyAlignment="1">
      <alignment horizontal="center" vertical="center"/>
    </xf>
    <xf numFmtId="0" fontId="0" fillId="4" borderId="9" xfId="0" applyFont="1" applyFill="1" applyBorder="1" applyAlignment="1">
      <alignment wrapText="1"/>
    </xf>
    <xf numFmtId="0" fontId="0" fillId="4" borderId="9" xfId="0" applyFont="1" applyFill="1" applyBorder="1" applyAlignment="1">
      <alignment vertical="center"/>
    </xf>
    <xf numFmtId="0" fontId="0" fillId="4" borderId="9" xfId="0" applyFont="1" applyFill="1" applyBorder="1" applyAlignment="1">
      <alignment horizontal="center" vertical="center"/>
    </xf>
    <xf numFmtId="0" fontId="0" fillId="4" borderId="9" xfId="0" applyFont="1" applyFill="1" applyBorder="1" applyAlignment="1">
      <alignment vertical="top" wrapText="1"/>
    </xf>
    <xf numFmtId="9" fontId="0" fillId="4" borderId="9" xfId="0" applyNumberFormat="1" applyFont="1" applyFill="1" applyBorder="1" applyAlignment="1">
      <alignment horizontal="center" vertical="center"/>
    </xf>
    <xf numFmtId="0" fontId="0" fillId="4" borderId="0" xfId="0" applyFont="1" applyFill="1" applyAlignment="1">
      <alignment horizontal="center" vertical="center"/>
    </xf>
    <xf numFmtId="0" fontId="0" fillId="0" borderId="9" xfId="0" applyBorder="1" applyAlignment="1">
      <alignment vertical="top" wrapText="1"/>
    </xf>
    <xf numFmtId="0" fontId="0" fillId="0" borderId="9" xfId="0" applyBorder="1" applyAlignment="1">
      <alignment horizontal="center" vertical="center"/>
    </xf>
    <xf numFmtId="1" fontId="4" fillId="4" borderId="7" xfId="0" applyNumberFormat="1" applyFont="1" applyFill="1" applyBorder="1" applyAlignment="1">
      <alignment horizontal="left" vertical="top" wrapText="1"/>
    </xf>
    <xf numFmtId="2" fontId="4" fillId="4" borderId="7" xfId="0" applyNumberFormat="1" applyFont="1" applyFill="1" applyBorder="1" applyAlignment="1">
      <alignment horizontal="center" vertical="center"/>
    </xf>
    <xf numFmtId="0" fontId="4" fillId="4" borderId="7" xfId="0" applyFont="1" applyFill="1" applyBorder="1" applyAlignment="1">
      <alignment horizontal="left" vertical="top" wrapText="1"/>
    </xf>
    <xf numFmtId="9" fontId="4" fillId="4" borderId="7" xfId="0" applyNumberFormat="1" applyFont="1" applyFill="1" applyBorder="1" applyAlignment="1">
      <alignment horizontal="left" vertical="top" wrapText="1"/>
    </xf>
    <xf numFmtId="10" fontId="4" fillId="4" borderId="7" xfId="0" applyNumberFormat="1" applyFont="1" applyFill="1" applyBorder="1" applyAlignment="1">
      <alignment horizontal="center" vertical="center"/>
    </xf>
    <xf numFmtId="9" fontId="4" fillId="4" borderId="5" xfId="2" applyFont="1" applyFill="1" applyBorder="1" applyAlignment="1">
      <alignment horizontal="center" vertical="center" wrapText="1"/>
    </xf>
    <xf numFmtId="9" fontId="4" fillId="4" borderId="7" xfId="2" applyFont="1" applyFill="1" applyBorder="1" applyAlignment="1">
      <alignment horizontal="center" vertical="center" wrapText="1"/>
    </xf>
    <xf numFmtId="9" fontId="4" fillId="4" borderId="7" xfId="2" applyFont="1" applyFill="1" applyBorder="1" applyAlignment="1">
      <alignment horizontal="center" vertical="center"/>
    </xf>
    <xf numFmtId="9" fontId="4" fillId="0" borderId="7" xfId="2" applyFont="1" applyFill="1" applyBorder="1" applyAlignment="1">
      <alignment horizontal="center" vertical="center"/>
    </xf>
    <xf numFmtId="9" fontId="4" fillId="0" borderId="7" xfId="0" applyNumberFormat="1" applyFont="1" applyFill="1" applyBorder="1" applyAlignment="1">
      <alignment horizontal="center" vertical="center"/>
    </xf>
    <xf numFmtId="9" fontId="4" fillId="0" borderId="7" xfId="2" applyFont="1" applyBorder="1" applyAlignment="1">
      <alignment horizontal="center" vertical="center"/>
    </xf>
    <xf numFmtId="9" fontId="4" fillId="4" borderId="11" xfId="0" applyNumberFormat="1" applyFont="1" applyFill="1" applyBorder="1" applyAlignment="1">
      <alignment horizontal="center" vertical="center"/>
    </xf>
    <xf numFmtId="166" fontId="4" fillId="4" borderId="7"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4" fillId="0" borderId="11" xfId="0" applyFont="1" applyFill="1" applyBorder="1" applyAlignment="1">
      <alignment horizontal="center" vertical="center"/>
    </xf>
    <xf numFmtId="0" fontId="6" fillId="0" borderId="18"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4" fillId="4" borderId="5" xfId="2" applyFont="1" applyFill="1" applyBorder="1" applyAlignment="1">
      <alignment horizontal="left" vertical="center" wrapText="1"/>
    </xf>
    <xf numFmtId="9" fontId="4" fillId="4" borderId="7" xfId="2" applyFont="1" applyFill="1" applyBorder="1" applyAlignment="1">
      <alignment horizontal="left" vertical="center" wrapText="1"/>
    </xf>
    <xf numFmtId="9" fontId="4" fillId="0" borderId="7"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0" fillId="0" borderId="0" xfId="0" applyFont="1" applyFill="1" applyAlignment="1">
      <alignment horizontal="center"/>
    </xf>
    <xf numFmtId="9" fontId="4" fillId="0" borderId="5" xfId="0" applyNumberFormat="1" applyFont="1" applyFill="1" applyBorder="1" applyAlignment="1">
      <alignment horizontal="center" vertical="center" wrapText="1"/>
    </xf>
    <xf numFmtId="9" fontId="4" fillId="0" borderId="7" xfId="0" applyNumberFormat="1" applyFont="1" applyFill="1" applyBorder="1" applyAlignment="1">
      <alignment horizontal="left" vertical="center" wrapText="1"/>
    </xf>
    <xf numFmtId="0" fontId="4" fillId="0" borderId="7" xfId="0" applyFont="1" applyFill="1" applyBorder="1" applyAlignment="1">
      <alignment horizontal="left" vertical="top" wrapText="1"/>
    </xf>
    <xf numFmtId="0" fontId="0" fillId="0" borderId="0" xfId="0" applyFont="1" applyFill="1" applyAlignment="1">
      <alignment horizontal="left"/>
    </xf>
    <xf numFmtId="10" fontId="4" fillId="0" borderId="7" xfId="0" applyNumberFormat="1" applyFont="1" applyFill="1" applyBorder="1" applyAlignment="1">
      <alignment horizontal="center" vertical="center"/>
    </xf>
    <xf numFmtId="10" fontId="4" fillId="0" borderId="7" xfId="0" applyNumberFormat="1" applyFont="1" applyFill="1" applyBorder="1" applyAlignment="1">
      <alignment horizontal="left" vertical="center" wrapText="1"/>
    </xf>
    <xf numFmtId="10" fontId="4"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164" fontId="0" fillId="0" borderId="7" xfId="2" applyNumberFormat="1" applyFont="1" applyFill="1" applyBorder="1" applyAlignment="1">
      <alignment horizontal="center" vertical="center"/>
    </xf>
    <xf numFmtId="0" fontId="4" fillId="0" borderId="7" xfId="0" quotePrefix="1" applyFont="1" applyFill="1" applyBorder="1" applyAlignment="1">
      <alignment horizontal="center" vertical="center" wrapText="1"/>
    </xf>
    <xf numFmtId="1" fontId="4" fillId="4" borderId="7" xfId="2" applyNumberFormat="1" applyFont="1" applyFill="1" applyBorder="1" applyAlignment="1">
      <alignment horizontal="center" vertical="center"/>
    </xf>
    <xf numFmtId="1" fontId="4" fillId="0" borderId="7" xfId="2" applyNumberFormat="1" applyFont="1" applyBorder="1" applyAlignment="1">
      <alignment horizontal="center" vertical="center"/>
    </xf>
    <xf numFmtId="1" fontId="4" fillId="4" borderId="7" xfId="2" applyNumberFormat="1" applyFont="1" applyFill="1" applyBorder="1" applyAlignment="1">
      <alignment horizontal="center" vertical="center" wrapText="1"/>
    </xf>
    <xf numFmtId="165" fontId="4" fillId="4" borderId="7" xfId="0" applyNumberFormat="1" applyFont="1" applyFill="1" applyBorder="1" applyAlignment="1">
      <alignment horizontal="center" vertical="center" wrapText="1"/>
    </xf>
    <xf numFmtId="0" fontId="0" fillId="0" borderId="0" xfId="0" applyFont="1" applyAlignment="1">
      <alignment wrapText="1"/>
    </xf>
    <xf numFmtId="165" fontId="4" fillId="0" borderId="7" xfId="0" applyNumberFormat="1" applyFont="1" applyFill="1" applyBorder="1" applyAlignment="1">
      <alignment horizontal="center" vertical="center"/>
    </xf>
    <xf numFmtId="165" fontId="4" fillId="0" borderId="7" xfId="0" applyNumberFormat="1" applyFont="1" applyFill="1" applyBorder="1" applyAlignment="1">
      <alignment horizontal="center" vertical="center" wrapText="1"/>
    </xf>
    <xf numFmtId="166" fontId="4" fillId="0" borderId="7" xfId="0" applyNumberFormat="1" applyFont="1" applyFill="1" applyBorder="1" applyAlignment="1">
      <alignment horizontal="center" vertical="center" wrapText="1"/>
    </xf>
    <xf numFmtId="6" fontId="4" fillId="4" borderId="7" xfId="2" applyNumberFormat="1" applyFont="1" applyFill="1" applyBorder="1" applyAlignment="1">
      <alignment horizontal="left" vertical="center" wrapText="1"/>
    </xf>
    <xf numFmtId="9" fontId="4" fillId="0" borderId="7" xfId="2" applyFont="1" applyBorder="1" applyAlignment="1">
      <alignment horizontal="left" vertical="center" wrapText="1"/>
    </xf>
    <xf numFmtId="2" fontId="4" fillId="0" borderId="7" xfId="0" applyNumberFormat="1" applyFont="1" applyFill="1" applyBorder="1" applyAlignment="1">
      <alignment horizontal="center" vertical="center" wrapText="1"/>
    </xf>
    <xf numFmtId="9" fontId="4" fillId="0" borderId="7" xfId="2" applyFont="1" applyFill="1" applyBorder="1" applyAlignment="1">
      <alignment horizontal="left" vertical="center" wrapText="1"/>
    </xf>
    <xf numFmtId="167" fontId="4" fillId="4" borderId="7" xfId="1"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9" fontId="0" fillId="4" borderId="7" xfId="2" applyFont="1" applyFill="1" applyBorder="1" applyAlignment="1">
      <alignment horizontal="left" vertical="center" wrapText="1"/>
    </xf>
    <xf numFmtId="0" fontId="0" fillId="0" borderId="0" xfId="0" applyAlignment="1">
      <alignment vertical="top" wrapText="1"/>
    </xf>
    <xf numFmtId="9" fontId="0" fillId="4" borderId="11" xfId="0" applyNumberFormat="1" applyFont="1" applyFill="1" applyBorder="1" applyAlignment="1">
      <alignment horizontal="left" vertical="center" wrapText="1"/>
    </xf>
    <xf numFmtId="1" fontId="4" fillId="0" borderId="9" xfId="0" applyNumberFormat="1" applyFont="1" applyFill="1" applyBorder="1" applyAlignment="1">
      <alignment horizontal="left" vertical="center" wrapText="1"/>
    </xf>
    <xf numFmtId="1" fontId="4" fillId="0" borderId="9" xfId="0" applyNumberFormat="1" applyFont="1" applyFill="1" applyBorder="1" applyAlignment="1">
      <alignment horizontal="center" vertical="center" wrapText="1"/>
    </xf>
    <xf numFmtId="9" fontId="1" fillId="4" borderId="7" xfId="2" applyFont="1" applyFill="1" applyBorder="1" applyAlignment="1">
      <alignment horizontal="left" vertical="center" wrapText="1"/>
    </xf>
    <xf numFmtId="0" fontId="4" fillId="4" borderId="5" xfId="2" applyNumberFormat="1" applyFont="1" applyFill="1" applyBorder="1" applyAlignment="1">
      <alignment horizontal="center" vertical="center" wrapText="1"/>
    </xf>
    <xf numFmtId="0" fontId="4" fillId="4" borderId="7" xfId="2"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167" fontId="4" fillId="4" borderId="7" xfId="2"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164" fontId="4" fillId="9" borderId="3" xfId="2" applyNumberFormat="1" applyFont="1" applyFill="1" applyBorder="1" applyAlignment="1">
      <alignment horizontal="center" vertical="center" wrapText="1"/>
    </xf>
    <xf numFmtId="0" fontId="0" fillId="9" borderId="19" xfId="0" applyFont="1" applyFill="1" applyBorder="1"/>
    <xf numFmtId="0" fontId="0" fillId="9" borderId="20" xfId="0" applyFont="1" applyFill="1" applyBorder="1"/>
    <xf numFmtId="10" fontId="4" fillId="9" borderId="3" xfId="2" applyNumberFormat="1" applyFont="1" applyFill="1" applyBorder="1" applyAlignment="1">
      <alignment horizontal="center" vertical="center" wrapText="1"/>
    </xf>
    <xf numFmtId="10" fontId="4" fillId="9" borderId="3" xfId="0" applyNumberFormat="1"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1" fontId="4" fillId="0" borderId="7" xfId="2" applyNumberFormat="1" applyFont="1" applyFill="1" applyBorder="1" applyAlignment="1">
      <alignment horizontal="center" vertical="center"/>
    </xf>
    <xf numFmtId="9" fontId="4" fillId="0" borderId="5" xfId="2" applyFont="1" applyFill="1" applyBorder="1" applyAlignment="1">
      <alignment horizontal="center" vertical="center" wrapText="1"/>
    </xf>
    <xf numFmtId="0" fontId="0" fillId="9" borderId="24" xfId="0" applyFont="1" applyFill="1" applyBorder="1"/>
    <xf numFmtId="0" fontId="0" fillId="9" borderId="25" xfId="0" applyFont="1" applyFill="1" applyBorder="1"/>
    <xf numFmtId="0" fontId="11" fillId="0" borderId="0" xfId="0" applyFont="1" applyBorder="1" applyAlignment="1">
      <alignment vertical="center" wrapText="1"/>
    </xf>
    <xf numFmtId="0" fontId="0" fillId="0" borderId="0" xfId="0" applyFont="1" applyBorder="1"/>
    <xf numFmtId="0" fontId="7" fillId="2" borderId="9" xfId="0" applyFont="1" applyFill="1" applyBorder="1" applyAlignment="1">
      <alignment vertical="center" wrapText="1"/>
    </xf>
    <xf numFmtId="6" fontId="4" fillId="0" borderId="9" xfId="0" applyNumberFormat="1" applyFont="1" applyBorder="1" applyAlignment="1">
      <alignment vertical="center"/>
    </xf>
    <xf numFmtId="0" fontId="0" fillId="0" borderId="0" xfId="0" applyFont="1" applyAlignment="1">
      <alignment vertical="center"/>
    </xf>
    <xf numFmtId="0" fontId="7" fillId="2" borderId="9" xfId="0" applyFont="1" applyFill="1" applyBorder="1" applyAlignment="1">
      <alignment vertical="center"/>
    </xf>
    <xf numFmtId="2" fontId="4" fillId="0" borderId="9" xfId="2" applyNumberFormat="1" applyFont="1" applyBorder="1" applyAlignment="1">
      <alignment vertical="center"/>
    </xf>
    <xf numFmtId="10" fontId="7" fillId="2" borderId="9" xfId="0" applyNumberFormat="1" applyFont="1" applyFill="1" applyBorder="1" applyAlignment="1">
      <alignment horizontal="center" vertical="center"/>
    </xf>
    <xf numFmtId="164" fontId="7" fillId="2" borderId="9" xfId="0" applyNumberFormat="1" applyFont="1" applyFill="1" applyBorder="1" applyAlignment="1">
      <alignment horizontal="center" vertical="center"/>
    </xf>
    <xf numFmtId="164" fontId="4" fillId="0" borderId="9" xfId="0" applyNumberFormat="1" applyFont="1" applyBorder="1" applyAlignment="1">
      <alignment vertical="center"/>
    </xf>
    <xf numFmtId="0" fontId="10" fillId="0" borderId="21" xfId="0" applyFont="1" applyBorder="1" applyAlignment="1">
      <alignment horizontal="center"/>
    </xf>
    <xf numFmtId="0" fontId="10" fillId="0" borderId="22" xfId="0" applyFont="1" applyBorder="1" applyAlignment="1">
      <alignment horizontal="center"/>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0" xfId="0" applyFont="1" applyAlignment="1">
      <alignment horizontal="center" vertical="center" wrapText="1"/>
    </xf>
    <xf numFmtId="0" fontId="10" fillId="0" borderId="23" xfId="0" applyFont="1" applyBorder="1" applyAlignment="1">
      <alignment horizont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5" xfId="0"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9" fontId="4" fillId="0" borderId="13" xfId="0" applyNumberFormat="1" applyFont="1" applyFill="1" applyBorder="1" applyAlignment="1">
      <alignment horizontal="center" vertical="center"/>
    </xf>
  </cellXfs>
  <cellStyles count="4">
    <cellStyle name="Moneda" xfId="1" builtinId="4"/>
    <cellStyle name="Normal" xfId="0" builtinId="0"/>
    <cellStyle name="Normal 2" xfId="3" xr:uid="{2A075CE8-976E-4925-AC74-F44C47F738A5}"/>
    <cellStyle name="Porcentaje" xfId="2" builtinId="5"/>
  </cellStyles>
  <dxfs count="0"/>
  <tableStyles count="0" defaultTableStyle="TableStyleMedium2" defaultPivotStyle="PivotStyleLight16"/>
  <colors>
    <mruColors>
      <color rgb="FFEABC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72AD3F93-7DB5-4328-9D9B-D0598A7203F1}"/>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21E036AD-278E-4F57-8594-B21AC9E0B9E8}"/>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E1AD2AF6-3001-49FA-8517-D9091B9823F1}"/>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B3DA51C0-E7D6-4096-91E9-182393FBD7FE}"/>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AAF3846F-2906-4DC5-9EC5-0781797AEAF5}"/>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2A07-CCBB-4F6F-A1D2-CDB2EDA4E492}">
  <dimension ref="A1:AL30"/>
  <sheetViews>
    <sheetView tabSelected="1" zoomScale="80" zoomScaleNormal="80" workbookViewId="0">
      <pane ySplit="2" topLeftCell="A3" activePane="bottomLeft" state="frozen"/>
      <selection activeCell="G29" sqref="G29"/>
      <selection pane="bottomLeft" activeCell="T16" sqref="T16:X16"/>
    </sheetView>
  </sheetViews>
  <sheetFormatPr baseColWidth="10" defaultColWidth="20.6640625" defaultRowHeight="14.4" x14ac:dyDescent="0.3"/>
  <cols>
    <col min="1" max="1" width="20.6640625" style="1" customWidth="1"/>
    <col min="2" max="2" width="20.6640625" style="1"/>
    <col min="3" max="3" width="17.88671875" style="1" customWidth="1"/>
    <col min="4" max="4" width="12.88671875" style="1" customWidth="1"/>
    <col min="5" max="5" width="13.88671875" style="1" customWidth="1"/>
    <col min="6" max="6" width="12.21875" style="1" customWidth="1"/>
    <col min="7" max="7" width="11.109375" style="1" customWidth="1"/>
    <col min="8" max="8" width="11.5546875" style="23" customWidth="1"/>
    <col min="9" max="9" width="14" style="1" customWidth="1"/>
    <col min="10" max="10" width="37.88671875" style="24" customWidth="1"/>
    <col min="11" max="11" width="14.5546875" style="56" customWidth="1"/>
    <col min="12" max="12" width="12.88671875" style="1" customWidth="1"/>
    <col min="13" max="13" width="12.5546875" style="1" customWidth="1"/>
    <col min="14" max="14" width="11.5546875" style="23" customWidth="1"/>
    <col min="15" max="15" width="14.77734375" style="1" customWidth="1"/>
    <col min="16" max="16" width="48.5546875" style="24" customWidth="1"/>
    <col min="17" max="19" width="11.5546875" style="1" customWidth="1"/>
    <col min="20" max="20" width="13.21875" style="1" customWidth="1"/>
    <col min="21" max="21" width="42" style="24" customWidth="1"/>
    <col min="22" max="22" width="16.109375" style="1" customWidth="1"/>
    <col min="23" max="23" width="13.88671875" style="1" customWidth="1"/>
    <col min="24" max="24" width="13.5546875" style="1" customWidth="1"/>
    <col min="25" max="25" width="14" style="23" customWidth="1"/>
    <col min="26" max="26" width="13.6640625" style="1" customWidth="1"/>
    <col min="27" max="16384" width="20.6640625" style="1"/>
  </cols>
  <sheetData>
    <row r="1" spans="1:38" customFormat="1" ht="91.5" customHeight="1" thickBot="1" x14ac:dyDescent="0.35">
      <c r="A1" s="185"/>
      <c r="B1" s="186"/>
      <c r="C1" s="187" t="s">
        <v>541</v>
      </c>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9"/>
    </row>
    <row r="2" spans="1:38" s="128" customFormat="1" ht="46.2" customHeight="1" thickBot="1" x14ac:dyDescent="0.35">
      <c r="A2" s="122" t="s">
        <v>0</v>
      </c>
      <c r="B2" s="118" t="s">
        <v>1</v>
      </c>
      <c r="C2" s="118" t="s">
        <v>2</v>
      </c>
      <c r="D2" s="118" t="s">
        <v>3</v>
      </c>
      <c r="E2" s="118" t="s">
        <v>4</v>
      </c>
      <c r="F2" s="118" t="s">
        <v>7</v>
      </c>
      <c r="G2" s="118" t="s">
        <v>8</v>
      </c>
      <c r="H2" s="118" t="s">
        <v>9</v>
      </c>
      <c r="I2" s="118" t="s">
        <v>10</v>
      </c>
      <c r="J2" s="120" t="s">
        <v>11</v>
      </c>
      <c r="K2" s="120" t="s">
        <v>410</v>
      </c>
      <c r="L2" s="121" t="s">
        <v>411</v>
      </c>
      <c r="M2" s="121" t="s">
        <v>412</v>
      </c>
      <c r="N2" s="118" t="s">
        <v>12</v>
      </c>
      <c r="O2" s="118" t="s">
        <v>431</v>
      </c>
      <c r="P2" s="120" t="s">
        <v>432</v>
      </c>
      <c r="Q2" s="120" t="s">
        <v>543</v>
      </c>
      <c r="R2" s="121" t="s">
        <v>544</v>
      </c>
      <c r="S2" s="121" t="s">
        <v>433</v>
      </c>
      <c r="T2" s="118" t="s">
        <v>478</v>
      </c>
      <c r="U2" s="120" t="s">
        <v>479</v>
      </c>
      <c r="V2" s="120" t="s">
        <v>475</v>
      </c>
      <c r="W2" s="121" t="s">
        <v>476</v>
      </c>
      <c r="X2" s="121" t="s">
        <v>477</v>
      </c>
      <c r="Y2" s="118" t="s">
        <v>13</v>
      </c>
      <c r="Z2" s="118" t="s">
        <v>14</v>
      </c>
      <c r="AA2" s="118" t="s">
        <v>5</v>
      </c>
      <c r="AB2" s="118" t="s">
        <v>6</v>
      </c>
      <c r="AC2" s="118" t="s">
        <v>15</v>
      </c>
      <c r="AD2" s="118" t="s">
        <v>16</v>
      </c>
      <c r="AE2" s="127" t="s">
        <v>17</v>
      </c>
    </row>
    <row r="3" spans="1:38" s="9" customFormat="1" ht="328.8" customHeight="1" x14ac:dyDescent="0.3">
      <c r="A3" s="3" t="s">
        <v>18</v>
      </c>
      <c r="B3" s="4" t="s">
        <v>19</v>
      </c>
      <c r="C3" s="4" t="s">
        <v>20</v>
      </c>
      <c r="D3" s="5" t="s">
        <v>21</v>
      </c>
      <c r="E3" s="5" t="s">
        <v>22</v>
      </c>
      <c r="F3" s="5">
        <v>13</v>
      </c>
      <c r="G3" s="4">
        <v>7</v>
      </c>
      <c r="H3" s="198">
        <v>2</v>
      </c>
      <c r="I3" s="31">
        <v>3</v>
      </c>
      <c r="J3" s="26" t="s">
        <v>390</v>
      </c>
      <c r="K3" s="76">
        <f>I3</f>
        <v>3</v>
      </c>
      <c r="L3" s="16">
        <v>1</v>
      </c>
      <c r="M3" s="7">
        <f>K3/G3</f>
        <v>0.42857142857142855</v>
      </c>
      <c r="N3" s="198">
        <v>4</v>
      </c>
      <c r="O3" s="4">
        <v>0</v>
      </c>
      <c r="P3" s="6" t="s">
        <v>435</v>
      </c>
      <c r="Q3" s="4">
        <f>O3</f>
        <v>0</v>
      </c>
      <c r="R3" s="110">
        <f>O3/N3</f>
        <v>0</v>
      </c>
      <c r="S3" s="110">
        <v>0</v>
      </c>
      <c r="T3" s="76">
        <v>6</v>
      </c>
      <c r="U3" s="123" t="s">
        <v>550</v>
      </c>
      <c r="V3" s="159">
        <v>6</v>
      </c>
      <c r="W3" s="110">
        <v>1</v>
      </c>
      <c r="X3" s="110">
        <f t="shared" ref="X3:X9" si="0">V3/G3</f>
        <v>0.8571428571428571</v>
      </c>
      <c r="Y3" s="198">
        <v>6</v>
      </c>
      <c r="Z3" s="4">
        <v>7</v>
      </c>
      <c r="AA3" s="4" t="s">
        <v>20</v>
      </c>
      <c r="AB3" s="4" t="s">
        <v>23</v>
      </c>
      <c r="AC3" s="6" t="s">
        <v>389</v>
      </c>
      <c r="AD3" s="4" t="s">
        <v>24</v>
      </c>
      <c r="AE3" s="8" t="s">
        <v>25</v>
      </c>
    </row>
    <row r="4" spans="1:38" s="9" customFormat="1" ht="148.19999999999999" customHeight="1" x14ac:dyDescent="0.3">
      <c r="A4" s="3" t="s">
        <v>18</v>
      </c>
      <c r="B4" s="4" t="s">
        <v>19</v>
      </c>
      <c r="C4" s="10" t="s">
        <v>26</v>
      </c>
      <c r="D4" s="11" t="s">
        <v>21</v>
      </c>
      <c r="E4" s="11" t="s">
        <v>22</v>
      </c>
      <c r="F4" s="10">
        <v>1372</v>
      </c>
      <c r="G4" s="10">
        <v>1707</v>
      </c>
      <c r="H4" s="20">
        <v>1502</v>
      </c>
      <c r="I4" s="32">
        <v>1557</v>
      </c>
      <c r="J4" s="15" t="s">
        <v>391</v>
      </c>
      <c r="K4" s="77">
        <v>1557</v>
      </c>
      <c r="L4" s="16">
        <v>1</v>
      </c>
      <c r="M4" s="7">
        <f t="shared" ref="M4:M22" si="1">K4/G4</f>
        <v>0.91212653778558872</v>
      </c>
      <c r="N4" s="20">
        <v>1594</v>
      </c>
      <c r="O4" s="10">
        <v>1668</v>
      </c>
      <c r="P4" s="46" t="s">
        <v>436</v>
      </c>
      <c r="Q4" s="10">
        <v>1668</v>
      </c>
      <c r="R4" s="110">
        <v>1</v>
      </c>
      <c r="S4" s="111">
        <f>O4/G4</f>
        <v>0.97715289982425313</v>
      </c>
      <c r="T4" s="10">
        <v>1668</v>
      </c>
      <c r="U4" s="124" t="s">
        <v>436</v>
      </c>
      <c r="V4" s="160">
        <v>1668</v>
      </c>
      <c r="W4" s="110">
        <v>1</v>
      </c>
      <c r="X4" s="110">
        <f t="shared" si="0"/>
        <v>0.97715289982425313</v>
      </c>
      <c r="Y4" s="20">
        <v>1685</v>
      </c>
      <c r="Z4" s="10">
        <v>1707</v>
      </c>
      <c r="AA4" s="10" t="s">
        <v>27</v>
      </c>
      <c r="AB4" s="10" t="s">
        <v>28</v>
      </c>
      <c r="AC4" s="11" t="s">
        <v>29</v>
      </c>
      <c r="AD4" s="10" t="s">
        <v>24</v>
      </c>
      <c r="AE4" s="12" t="s">
        <v>25</v>
      </c>
    </row>
    <row r="5" spans="1:38" s="9" customFormat="1" ht="345.6" x14ac:dyDescent="0.3">
      <c r="A5" s="3" t="s">
        <v>18</v>
      </c>
      <c r="B5" s="4" t="s">
        <v>19</v>
      </c>
      <c r="C5" s="10" t="s">
        <v>30</v>
      </c>
      <c r="D5" s="11" t="s">
        <v>31</v>
      </c>
      <c r="E5" s="11" t="s">
        <v>22</v>
      </c>
      <c r="F5" s="11">
        <v>31</v>
      </c>
      <c r="G5" s="11">
        <v>7</v>
      </c>
      <c r="H5" s="21">
        <v>1</v>
      </c>
      <c r="I5" s="32">
        <v>5</v>
      </c>
      <c r="J5" s="26" t="s">
        <v>372</v>
      </c>
      <c r="K5" s="76">
        <v>5</v>
      </c>
      <c r="L5" s="16">
        <v>1</v>
      </c>
      <c r="M5" s="7">
        <f>K5/G5</f>
        <v>0.7142857142857143</v>
      </c>
      <c r="N5" s="21">
        <v>3</v>
      </c>
      <c r="O5" s="11">
        <v>1</v>
      </c>
      <c r="P5" s="46" t="s">
        <v>437</v>
      </c>
      <c r="Q5" s="11">
        <f>O5+I5</f>
        <v>6</v>
      </c>
      <c r="R5" s="112">
        <f>O5/N5</f>
        <v>0.33333333333333331</v>
      </c>
      <c r="S5" s="112">
        <f>Q5/G5</f>
        <v>0.8571428571428571</v>
      </c>
      <c r="T5" s="20">
        <v>1</v>
      </c>
      <c r="U5" s="150" t="s">
        <v>548</v>
      </c>
      <c r="V5" s="171">
        <v>6</v>
      </c>
      <c r="W5" s="172">
        <f>T5/N5</f>
        <v>0.33333333333333331</v>
      </c>
      <c r="X5" s="110">
        <f>V5/G5</f>
        <v>0.8571428571428571</v>
      </c>
      <c r="Y5" s="21">
        <v>5</v>
      </c>
      <c r="Z5" s="11">
        <v>7</v>
      </c>
      <c r="AA5" s="10" t="s">
        <v>32</v>
      </c>
      <c r="AB5" s="10" t="s">
        <v>33</v>
      </c>
      <c r="AC5" s="10" t="s">
        <v>34</v>
      </c>
      <c r="AD5" s="10" t="s">
        <v>24</v>
      </c>
      <c r="AE5" s="12" t="s">
        <v>35</v>
      </c>
    </row>
    <row r="6" spans="1:38" s="9" customFormat="1" ht="105.6" customHeight="1" x14ac:dyDescent="0.3">
      <c r="A6" s="3" t="s">
        <v>18</v>
      </c>
      <c r="B6" s="4" t="s">
        <v>19</v>
      </c>
      <c r="C6" s="10" t="s">
        <v>36</v>
      </c>
      <c r="D6" s="11" t="s">
        <v>21</v>
      </c>
      <c r="E6" s="11" t="s">
        <v>22</v>
      </c>
      <c r="F6" s="11">
        <v>4790</v>
      </c>
      <c r="G6" s="11">
        <v>5822</v>
      </c>
      <c r="H6" s="93">
        <v>5030</v>
      </c>
      <c r="I6" s="82">
        <v>5326</v>
      </c>
      <c r="J6" s="15" t="s">
        <v>402</v>
      </c>
      <c r="K6" s="77">
        <v>5326</v>
      </c>
      <c r="L6" s="16">
        <v>1</v>
      </c>
      <c r="M6" s="7">
        <f t="shared" si="1"/>
        <v>0.91480590862246647</v>
      </c>
      <c r="N6" s="93">
        <f>H6*1.05</f>
        <v>5281.5</v>
      </c>
      <c r="O6" s="13">
        <v>5510</v>
      </c>
      <c r="P6" s="91" t="s">
        <v>438</v>
      </c>
      <c r="Q6" s="13">
        <v>5510</v>
      </c>
      <c r="R6" s="112">
        <v>1</v>
      </c>
      <c r="S6" s="112">
        <f>Q6/G6</f>
        <v>0.94641016832703539</v>
      </c>
      <c r="T6" s="13">
        <v>5781</v>
      </c>
      <c r="U6" s="124" t="s">
        <v>482</v>
      </c>
      <c r="V6" s="160">
        <v>5781</v>
      </c>
      <c r="W6" s="110">
        <v>1</v>
      </c>
      <c r="X6" s="110">
        <f t="shared" si="0"/>
        <v>0.99295774647887325</v>
      </c>
      <c r="Y6" s="93">
        <f>N6*1.05</f>
        <v>5545.5749999999998</v>
      </c>
      <c r="Z6" s="13">
        <f t="shared" ref="Z6" si="2">Y6*1.05</f>
        <v>5822.8537500000002</v>
      </c>
      <c r="AA6" s="10" t="s">
        <v>37</v>
      </c>
      <c r="AB6" s="10" t="s">
        <v>38</v>
      </c>
      <c r="AC6" s="10" t="s">
        <v>39</v>
      </c>
      <c r="AD6" s="10" t="s">
        <v>24</v>
      </c>
      <c r="AE6" s="12" t="s">
        <v>40</v>
      </c>
    </row>
    <row r="7" spans="1:38" ht="166.8" customHeight="1" x14ac:dyDescent="0.3">
      <c r="A7" s="3" t="s">
        <v>18</v>
      </c>
      <c r="B7" s="4" t="s">
        <v>19</v>
      </c>
      <c r="C7" s="10" t="s">
        <v>41</v>
      </c>
      <c r="D7" s="11" t="s">
        <v>31</v>
      </c>
      <c r="E7" s="11" t="s">
        <v>22</v>
      </c>
      <c r="F7" s="11">
        <v>0</v>
      </c>
      <c r="G7" s="11">
        <v>4</v>
      </c>
      <c r="H7" s="93">
        <v>0</v>
      </c>
      <c r="I7" s="33">
        <v>0</v>
      </c>
      <c r="J7" s="27" t="s">
        <v>126</v>
      </c>
      <c r="K7" s="78">
        <v>0</v>
      </c>
      <c r="L7" s="38">
        <v>0</v>
      </c>
      <c r="M7" s="7">
        <f t="shared" si="1"/>
        <v>0</v>
      </c>
      <c r="N7" s="93">
        <v>2</v>
      </c>
      <c r="O7" s="13">
        <v>0</v>
      </c>
      <c r="P7" s="91" t="s">
        <v>439</v>
      </c>
      <c r="Q7" s="13">
        <v>0</v>
      </c>
      <c r="R7" s="112">
        <v>0</v>
      </c>
      <c r="S7" s="112">
        <v>0</v>
      </c>
      <c r="T7" s="13">
        <v>2</v>
      </c>
      <c r="U7" s="124" t="s">
        <v>529</v>
      </c>
      <c r="V7" s="141">
        <f>T7</f>
        <v>2</v>
      </c>
      <c r="W7" s="112">
        <f>T7/N7</f>
        <v>1</v>
      </c>
      <c r="X7" s="112">
        <f t="shared" si="0"/>
        <v>0.5</v>
      </c>
      <c r="Y7" s="93">
        <v>4</v>
      </c>
      <c r="Z7" s="13">
        <v>0</v>
      </c>
      <c r="AA7" s="10" t="s">
        <v>42</v>
      </c>
      <c r="AB7" s="10" t="s">
        <v>43</v>
      </c>
      <c r="AC7" s="10" t="s">
        <v>29</v>
      </c>
      <c r="AD7" s="10" t="s">
        <v>24</v>
      </c>
      <c r="AE7" s="12" t="s">
        <v>35</v>
      </c>
    </row>
    <row r="8" spans="1:38" s="9" customFormat="1" ht="221.4" customHeight="1" x14ac:dyDescent="0.3">
      <c r="A8" s="3" t="s">
        <v>18</v>
      </c>
      <c r="B8" s="4" t="s">
        <v>19</v>
      </c>
      <c r="C8" s="10" t="s">
        <v>44</v>
      </c>
      <c r="D8" s="11" t="s">
        <v>21</v>
      </c>
      <c r="E8" s="11" t="s">
        <v>22</v>
      </c>
      <c r="F8" s="11">
        <v>116</v>
      </c>
      <c r="G8" s="14">
        <v>600</v>
      </c>
      <c r="H8" s="199">
        <v>80</v>
      </c>
      <c r="I8" s="32">
        <v>89</v>
      </c>
      <c r="J8" s="15" t="s">
        <v>392</v>
      </c>
      <c r="K8" s="77">
        <v>89</v>
      </c>
      <c r="L8" s="16">
        <v>1</v>
      </c>
      <c r="M8" s="7">
        <f t="shared" si="1"/>
        <v>0.14833333333333334</v>
      </c>
      <c r="N8" s="199">
        <v>150</v>
      </c>
      <c r="O8" s="14">
        <v>245</v>
      </c>
      <c r="P8" s="91" t="s">
        <v>440</v>
      </c>
      <c r="Q8" s="14">
        <f>O8+I8</f>
        <v>334</v>
      </c>
      <c r="R8" s="111">
        <v>1</v>
      </c>
      <c r="S8" s="111">
        <f>Q8/G8</f>
        <v>0.55666666666666664</v>
      </c>
      <c r="T8" s="14">
        <v>336</v>
      </c>
      <c r="U8" s="153" t="s">
        <v>517</v>
      </c>
      <c r="V8" s="141">
        <f>I8+T8</f>
        <v>425</v>
      </c>
      <c r="W8" s="112">
        <v>1</v>
      </c>
      <c r="X8" s="112">
        <f t="shared" si="0"/>
        <v>0.70833333333333337</v>
      </c>
      <c r="Y8" s="199">
        <v>170</v>
      </c>
      <c r="Z8" s="14">
        <v>200</v>
      </c>
      <c r="AA8" s="10" t="s">
        <v>45</v>
      </c>
      <c r="AB8" s="10" t="s">
        <v>46</v>
      </c>
      <c r="AC8" s="11" t="s">
        <v>29</v>
      </c>
      <c r="AD8" s="10" t="s">
        <v>24</v>
      </c>
      <c r="AE8" s="12" t="s">
        <v>47</v>
      </c>
    </row>
    <row r="9" spans="1:38" s="9" customFormat="1" ht="188.4" customHeight="1" x14ac:dyDescent="0.3">
      <c r="A9" s="3" t="s">
        <v>18</v>
      </c>
      <c r="B9" s="4" t="s">
        <v>19</v>
      </c>
      <c r="C9" s="10" t="s">
        <v>48</v>
      </c>
      <c r="D9" s="11" t="s">
        <v>21</v>
      </c>
      <c r="E9" s="11" t="s">
        <v>22</v>
      </c>
      <c r="F9" s="10">
        <v>23</v>
      </c>
      <c r="G9" s="11">
        <v>30</v>
      </c>
      <c r="H9" s="21">
        <v>23</v>
      </c>
      <c r="I9" s="32">
        <v>24</v>
      </c>
      <c r="J9" s="26" t="s">
        <v>393</v>
      </c>
      <c r="K9" s="76">
        <v>24</v>
      </c>
      <c r="L9" s="16">
        <v>1</v>
      </c>
      <c r="M9" s="7">
        <f t="shared" si="1"/>
        <v>0.8</v>
      </c>
      <c r="N9" s="21">
        <v>25</v>
      </c>
      <c r="O9" s="11">
        <v>27</v>
      </c>
      <c r="P9" s="46" t="s">
        <v>467</v>
      </c>
      <c r="Q9" s="11">
        <v>27</v>
      </c>
      <c r="R9" s="112">
        <v>1</v>
      </c>
      <c r="S9" s="112">
        <f>Q9/G9</f>
        <v>0.9</v>
      </c>
      <c r="T9" s="11">
        <v>27</v>
      </c>
      <c r="U9" s="124" t="s">
        <v>483</v>
      </c>
      <c r="V9" s="160">
        <v>27</v>
      </c>
      <c r="W9" s="112">
        <v>1</v>
      </c>
      <c r="X9" s="112">
        <f t="shared" si="0"/>
        <v>0.9</v>
      </c>
      <c r="Y9" s="21">
        <v>27</v>
      </c>
      <c r="Z9" s="11">
        <v>30</v>
      </c>
      <c r="AA9" s="10" t="s">
        <v>49</v>
      </c>
      <c r="AB9" s="10" t="s">
        <v>50</v>
      </c>
      <c r="AC9" s="10" t="s">
        <v>51</v>
      </c>
      <c r="AD9" s="10" t="s">
        <v>24</v>
      </c>
      <c r="AE9" s="12" t="s">
        <v>35</v>
      </c>
    </row>
    <row r="10" spans="1:38" s="9" customFormat="1" ht="214.8" customHeight="1" x14ac:dyDescent="0.3">
      <c r="A10" s="3" t="s">
        <v>18</v>
      </c>
      <c r="B10" s="4" t="s">
        <v>19</v>
      </c>
      <c r="C10" s="10" t="s">
        <v>52</v>
      </c>
      <c r="D10" s="11" t="s">
        <v>53</v>
      </c>
      <c r="E10" s="11" t="s">
        <v>54</v>
      </c>
      <c r="F10" s="11" t="s">
        <v>57</v>
      </c>
      <c r="G10" s="11" t="s">
        <v>58</v>
      </c>
      <c r="H10" s="21" t="s">
        <v>58</v>
      </c>
      <c r="I10" s="32">
        <v>-1.64</v>
      </c>
      <c r="J10" s="26" t="s">
        <v>377</v>
      </c>
      <c r="K10" s="83">
        <v>-1.64</v>
      </c>
      <c r="L10" s="16">
        <v>1</v>
      </c>
      <c r="M10" s="7">
        <v>1</v>
      </c>
      <c r="N10" s="21" t="s">
        <v>58</v>
      </c>
      <c r="O10" s="11">
        <v>-1.64</v>
      </c>
      <c r="P10" s="46" t="s">
        <v>441</v>
      </c>
      <c r="Q10" s="11">
        <v>-1.64</v>
      </c>
      <c r="R10" s="112">
        <v>1</v>
      </c>
      <c r="S10" s="18">
        <v>1</v>
      </c>
      <c r="T10" s="11">
        <v>-1.64</v>
      </c>
      <c r="U10" s="47" t="s">
        <v>484</v>
      </c>
      <c r="V10" s="11">
        <v>-1.64</v>
      </c>
      <c r="W10" s="18">
        <v>1</v>
      </c>
      <c r="X10" s="18">
        <v>1</v>
      </c>
      <c r="Y10" s="21" t="s">
        <v>58</v>
      </c>
      <c r="Z10" s="11" t="s">
        <v>58</v>
      </c>
      <c r="AA10" s="10" t="s">
        <v>55</v>
      </c>
      <c r="AB10" s="10" t="s">
        <v>56</v>
      </c>
      <c r="AC10" s="10" t="s">
        <v>59</v>
      </c>
      <c r="AD10" s="10" t="s">
        <v>24</v>
      </c>
      <c r="AE10" s="12" t="s">
        <v>60</v>
      </c>
    </row>
    <row r="11" spans="1:38" ht="237.6" customHeight="1" x14ac:dyDescent="0.3">
      <c r="A11" s="3" t="s">
        <v>18</v>
      </c>
      <c r="B11" s="10" t="s">
        <v>61</v>
      </c>
      <c r="C11" s="10" t="s">
        <v>62</v>
      </c>
      <c r="D11" s="11" t="s">
        <v>31</v>
      </c>
      <c r="E11" s="11" t="s">
        <v>22</v>
      </c>
      <c r="F11" s="11">
        <v>0</v>
      </c>
      <c r="G11" s="11">
        <v>31</v>
      </c>
      <c r="H11" s="21">
        <v>0</v>
      </c>
      <c r="I11" s="32">
        <v>0</v>
      </c>
      <c r="J11" s="26" t="s">
        <v>126</v>
      </c>
      <c r="K11" s="76">
        <v>0</v>
      </c>
      <c r="L11" s="39">
        <v>0</v>
      </c>
      <c r="M11" s="7">
        <f t="shared" si="1"/>
        <v>0</v>
      </c>
      <c r="N11" s="21">
        <v>10</v>
      </c>
      <c r="O11" s="11">
        <v>0</v>
      </c>
      <c r="P11" s="46" t="s">
        <v>442</v>
      </c>
      <c r="Q11" s="11">
        <v>0</v>
      </c>
      <c r="R11" s="18">
        <v>0</v>
      </c>
      <c r="S11" s="18">
        <v>0</v>
      </c>
      <c r="T11" s="10">
        <v>14</v>
      </c>
      <c r="U11" s="47" t="s">
        <v>524</v>
      </c>
      <c r="V11" s="10">
        <f>T11</f>
        <v>14</v>
      </c>
      <c r="W11" s="18">
        <v>1</v>
      </c>
      <c r="X11" s="18">
        <f>V11/G11</f>
        <v>0.45161290322580644</v>
      </c>
      <c r="Y11" s="21">
        <v>20</v>
      </c>
      <c r="Z11" s="11">
        <v>31</v>
      </c>
      <c r="AA11" s="10" t="s">
        <v>63</v>
      </c>
      <c r="AB11" s="10" t="s">
        <v>64</v>
      </c>
      <c r="AC11" s="10" t="s">
        <v>65</v>
      </c>
      <c r="AD11" s="10" t="s">
        <v>24</v>
      </c>
      <c r="AE11" s="12" t="s">
        <v>66</v>
      </c>
    </row>
    <row r="12" spans="1:38" s="17" customFormat="1" ht="270.60000000000002" customHeight="1" x14ac:dyDescent="0.3">
      <c r="A12" s="19" t="s">
        <v>18</v>
      </c>
      <c r="B12" s="20" t="s">
        <v>61</v>
      </c>
      <c r="C12" s="20" t="s">
        <v>67</v>
      </c>
      <c r="D12" s="20" t="s">
        <v>31</v>
      </c>
      <c r="E12" s="21" t="s">
        <v>22</v>
      </c>
      <c r="F12" s="20">
        <v>292</v>
      </c>
      <c r="G12" s="21">
        <v>200</v>
      </c>
      <c r="H12" s="93">
        <v>50</v>
      </c>
      <c r="I12" s="33">
        <v>334</v>
      </c>
      <c r="J12" s="156" t="s">
        <v>421</v>
      </c>
      <c r="K12" s="157">
        <v>334</v>
      </c>
      <c r="L12" s="41">
        <v>1</v>
      </c>
      <c r="M12" s="7">
        <v>1</v>
      </c>
      <c r="N12" s="93">
        <v>50</v>
      </c>
      <c r="O12" s="93">
        <v>98</v>
      </c>
      <c r="P12" s="94" t="s">
        <v>443</v>
      </c>
      <c r="Q12" s="93">
        <f>O12+I12</f>
        <v>432</v>
      </c>
      <c r="R12" s="113">
        <v>1</v>
      </c>
      <c r="S12" s="113">
        <v>1</v>
      </c>
      <c r="T12" s="93">
        <v>142</v>
      </c>
      <c r="U12" s="150" t="s">
        <v>518</v>
      </c>
      <c r="V12" s="93">
        <f>I12+O12+T12</f>
        <v>574</v>
      </c>
      <c r="W12" s="113">
        <v>1</v>
      </c>
      <c r="X12" s="18">
        <v>1</v>
      </c>
      <c r="Y12" s="93">
        <v>50</v>
      </c>
      <c r="Z12" s="93">
        <v>50</v>
      </c>
      <c r="AA12" s="20" t="s">
        <v>68</v>
      </c>
      <c r="AB12" s="20" t="s">
        <v>69</v>
      </c>
      <c r="AC12" s="20" t="s">
        <v>70</v>
      </c>
      <c r="AD12" s="20" t="s">
        <v>71</v>
      </c>
      <c r="AE12" s="22" t="s">
        <v>72</v>
      </c>
      <c r="AF12" s="23"/>
      <c r="AG12" s="23"/>
      <c r="AH12" s="23"/>
      <c r="AI12" s="23"/>
      <c r="AJ12" s="23"/>
      <c r="AK12" s="23"/>
      <c r="AL12" s="23"/>
    </row>
    <row r="13" spans="1:38" s="9" customFormat="1" ht="281.39999999999998" customHeight="1" x14ac:dyDescent="0.3">
      <c r="A13" s="3" t="s">
        <v>18</v>
      </c>
      <c r="B13" s="10" t="s">
        <v>61</v>
      </c>
      <c r="C13" s="10" t="s">
        <v>73</v>
      </c>
      <c r="D13" s="11" t="s">
        <v>31</v>
      </c>
      <c r="E13" s="11" t="s">
        <v>22</v>
      </c>
      <c r="F13" s="10">
        <v>6</v>
      </c>
      <c r="G13" s="11">
        <v>9</v>
      </c>
      <c r="H13" s="21">
        <v>6</v>
      </c>
      <c r="I13" s="32">
        <v>6</v>
      </c>
      <c r="J13" s="26" t="s">
        <v>378</v>
      </c>
      <c r="K13" s="76">
        <v>6</v>
      </c>
      <c r="L13" s="40">
        <v>1</v>
      </c>
      <c r="M13" s="7">
        <f t="shared" si="1"/>
        <v>0.66666666666666663</v>
      </c>
      <c r="N13" s="21">
        <v>7</v>
      </c>
      <c r="O13" s="11">
        <v>0</v>
      </c>
      <c r="P13" s="46" t="s">
        <v>439</v>
      </c>
      <c r="Q13" s="11">
        <v>0</v>
      </c>
      <c r="R13" s="18">
        <v>0</v>
      </c>
      <c r="S13" s="18">
        <v>0</v>
      </c>
      <c r="T13" s="11">
        <v>5</v>
      </c>
      <c r="U13" s="47" t="s">
        <v>554</v>
      </c>
      <c r="V13" s="11">
        <f>T13</f>
        <v>5</v>
      </c>
      <c r="W13" s="18">
        <f>T13/N13</f>
        <v>0.7142857142857143</v>
      </c>
      <c r="X13" s="18">
        <f>V13/G13</f>
        <v>0.55555555555555558</v>
      </c>
      <c r="Y13" s="21">
        <v>8</v>
      </c>
      <c r="Z13" s="11">
        <v>9</v>
      </c>
      <c r="AA13" s="10" t="s">
        <v>74</v>
      </c>
      <c r="AB13" s="10" t="s">
        <v>75</v>
      </c>
      <c r="AC13" s="10" t="s">
        <v>76</v>
      </c>
      <c r="AD13" s="10" t="s">
        <v>24</v>
      </c>
      <c r="AE13" s="12" t="s">
        <v>77</v>
      </c>
    </row>
    <row r="14" spans="1:38" s="23" customFormat="1" ht="186" customHeight="1" x14ac:dyDescent="0.3">
      <c r="A14" s="19" t="s">
        <v>18</v>
      </c>
      <c r="B14" s="20" t="s">
        <v>61</v>
      </c>
      <c r="C14" s="20" t="s">
        <v>78</v>
      </c>
      <c r="D14" s="21" t="s">
        <v>31</v>
      </c>
      <c r="E14" s="21" t="s">
        <v>22</v>
      </c>
      <c r="F14" s="21">
        <v>5</v>
      </c>
      <c r="G14" s="21">
        <v>7</v>
      </c>
      <c r="H14" s="21">
        <v>1</v>
      </c>
      <c r="I14" s="32">
        <v>1</v>
      </c>
      <c r="J14" s="28" t="s">
        <v>422</v>
      </c>
      <c r="K14" s="79">
        <v>1</v>
      </c>
      <c r="L14" s="41">
        <f>I14/H14</f>
        <v>1</v>
      </c>
      <c r="M14" s="7">
        <f t="shared" si="1"/>
        <v>0.14285714285714285</v>
      </c>
      <c r="N14" s="21">
        <v>4</v>
      </c>
      <c r="O14" s="21">
        <v>0</v>
      </c>
      <c r="P14" s="92" t="s">
        <v>439</v>
      </c>
      <c r="Q14" s="21">
        <v>0</v>
      </c>
      <c r="R14" s="114">
        <v>0</v>
      </c>
      <c r="S14" s="114">
        <v>0</v>
      </c>
      <c r="T14" s="21">
        <v>2</v>
      </c>
      <c r="U14" s="130" t="s">
        <v>547</v>
      </c>
      <c r="V14" s="21">
        <f>T14</f>
        <v>2</v>
      </c>
      <c r="W14" s="114">
        <f>T14/N14</f>
        <v>0.5</v>
      </c>
      <c r="X14" s="18">
        <f>V14/G14</f>
        <v>0.2857142857142857</v>
      </c>
      <c r="Y14" s="21">
        <v>6</v>
      </c>
      <c r="Z14" s="21">
        <v>7</v>
      </c>
      <c r="AA14" s="20" t="s">
        <v>79</v>
      </c>
      <c r="AB14" s="20" t="s">
        <v>80</v>
      </c>
      <c r="AC14" s="20" t="s">
        <v>81</v>
      </c>
      <c r="AD14" s="20" t="s">
        <v>24</v>
      </c>
      <c r="AE14" s="22" t="s">
        <v>82</v>
      </c>
    </row>
    <row r="15" spans="1:38" ht="106.8" customHeight="1" x14ac:dyDescent="0.3">
      <c r="A15" s="3" t="s">
        <v>18</v>
      </c>
      <c r="B15" s="10" t="s">
        <v>83</v>
      </c>
      <c r="C15" s="10" t="s">
        <v>84</v>
      </c>
      <c r="D15" s="11" t="s">
        <v>31</v>
      </c>
      <c r="E15" s="11" t="s">
        <v>54</v>
      </c>
      <c r="F15" s="11">
        <v>1</v>
      </c>
      <c r="G15" s="11">
        <v>1</v>
      </c>
      <c r="H15" s="21">
        <v>0</v>
      </c>
      <c r="I15" s="32">
        <v>0</v>
      </c>
      <c r="J15" s="26" t="s">
        <v>126</v>
      </c>
      <c r="K15" s="76">
        <v>0</v>
      </c>
      <c r="L15" s="39">
        <v>0</v>
      </c>
      <c r="M15" s="7">
        <f t="shared" si="1"/>
        <v>0</v>
      </c>
      <c r="N15" s="21">
        <v>0</v>
      </c>
      <c r="O15" s="11">
        <v>0</v>
      </c>
      <c r="P15" s="46" t="s">
        <v>434</v>
      </c>
      <c r="Q15" s="21">
        <v>0</v>
      </c>
      <c r="R15" s="114" t="s">
        <v>468</v>
      </c>
      <c r="S15" s="21" t="s">
        <v>468</v>
      </c>
      <c r="T15" s="20">
        <v>0</v>
      </c>
      <c r="U15" s="64" t="s">
        <v>434</v>
      </c>
      <c r="V15" s="21">
        <v>0</v>
      </c>
      <c r="W15" s="21">
        <v>0</v>
      </c>
      <c r="X15" s="21">
        <v>0</v>
      </c>
      <c r="Y15" s="21">
        <v>0</v>
      </c>
      <c r="Z15" s="11">
        <v>1</v>
      </c>
      <c r="AA15" s="10" t="s">
        <v>31</v>
      </c>
      <c r="AB15" s="10" t="s">
        <v>85</v>
      </c>
      <c r="AC15" s="10" t="s">
        <v>86</v>
      </c>
      <c r="AD15" s="10" t="s">
        <v>87</v>
      </c>
      <c r="AE15" s="12" t="s">
        <v>88</v>
      </c>
    </row>
    <row r="16" spans="1:38" ht="88.8" customHeight="1" x14ac:dyDescent="0.3">
      <c r="A16" s="3" t="s">
        <v>18</v>
      </c>
      <c r="B16" s="10" t="s">
        <v>83</v>
      </c>
      <c r="C16" s="10" t="s">
        <v>89</v>
      </c>
      <c r="D16" s="11" t="s">
        <v>31</v>
      </c>
      <c r="E16" s="11" t="s">
        <v>22</v>
      </c>
      <c r="F16" s="11">
        <v>10</v>
      </c>
      <c r="G16" s="11">
        <v>14</v>
      </c>
      <c r="H16" s="21">
        <v>0</v>
      </c>
      <c r="I16" s="32">
        <v>0</v>
      </c>
      <c r="J16" s="26" t="s">
        <v>126</v>
      </c>
      <c r="K16" s="76">
        <v>0</v>
      </c>
      <c r="L16" s="39">
        <v>0</v>
      </c>
      <c r="M16" s="7">
        <f t="shared" si="1"/>
        <v>0</v>
      </c>
      <c r="N16" s="21">
        <v>0</v>
      </c>
      <c r="O16" s="11">
        <v>0</v>
      </c>
      <c r="P16" s="46" t="s">
        <v>434</v>
      </c>
      <c r="Q16" s="21">
        <v>0</v>
      </c>
      <c r="R16" s="21" t="s">
        <v>468</v>
      </c>
      <c r="S16" s="114">
        <v>0</v>
      </c>
      <c r="T16" s="20">
        <v>0</v>
      </c>
      <c r="U16" s="64" t="s">
        <v>498</v>
      </c>
      <c r="V16" s="114">
        <v>0</v>
      </c>
      <c r="W16" s="114">
        <v>0</v>
      </c>
      <c r="X16" s="114">
        <v>0</v>
      </c>
      <c r="Y16" s="21">
        <v>0</v>
      </c>
      <c r="Z16" s="11">
        <v>14</v>
      </c>
      <c r="AA16" s="10" t="s">
        <v>31</v>
      </c>
      <c r="AB16" s="10" t="s">
        <v>90</v>
      </c>
      <c r="AC16" s="10" t="s">
        <v>91</v>
      </c>
      <c r="AD16" s="10" t="s">
        <v>24</v>
      </c>
      <c r="AE16" s="12" t="s">
        <v>88</v>
      </c>
    </row>
    <row r="17" spans="1:31" s="9" customFormat="1" ht="300" customHeight="1" x14ac:dyDescent="0.3">
      <c r="A17" s="3" t="s">
        <v>18</v>
      </c>
      <c r="B17" s="10" t="s">
        <v>92</v>
      </c>
      <c r="C17" s="10" t="s">
        <v>424</v>
      </c>
      <c r="D17" s="11" t="s">
        <v>93</v>
      </c>
      <c r="E17" s="11" t="s">
        <v>22</v>
      </c>
      <c r="F17" s="18">
        <v>0.85</v>
      </c>
      <c r="G17" s="18">
        <v>0.91</v>
      </c>
      <c r="H17" s="114">
        <v>0.85</v>
      </c>
      <c r="I17" s="34">
        <v>0.872</v>
      </c>
      <c r="J17" s="26" t="s">
        <v>394</v>
      </c>
      <c r="K17" s="76">
        <v>87.2</v>
      </c>
      <c r="L17" s="40">
        <v>1</v>
      </c>
      <c r="M17" s="90">
        <v>0.95</v>
      </c>
      <c r="N17" s="114">
        <v>0.87</v>
      </c>
      <c r="O17" s="126">
        <v>0.89800000000000002</v>
      </c>
      <c r="P17" s="47" t="s">
        <v>444</v>
      </c>
      <c r="Q17" s="18">
        <v>0.9</v>
      </c>
      <c r="R17" s="18">
        <v>1</v>
      </c>
      <c r="S17" s="18">
        <f>Q17/G17</f>
        <v>0.98901098901098905</v>
      </c>
      <c r="T17" s="126">
        <v>0.92500000000000004</v>
      </c>
      <c r="U17" s="47" t="s">
        <v>485</v>
      </c>
      <c r="V17" s="126">
        <v>0.92500000000000004</v>
      </c>
      <c r="W17" s="18">
        <v>1</v>
      </c>
      <c r="X17" s="18">
        <v>1</v>
      </c>
      <c r="Y17" s="114">
        <v>0.89</v>
      </c>
      <c r="Z17" s="18">
        <v>0.91</v>
      </c>
      <c r="AA17" s="10" t="s">
        <v>409</v>
      </c>
      <c r="AB17" s="10" t="s">
        <v>94</v>
      </c>
      <c r="AC17" s="10" t="s">
        <v>95</v>
      </c>
      <c r="AD17" s="10" t="s">
        <v>71</v>
      </c>
      <c r="AE17" s="12" t="s">
        <v>96</v>
      </c>
    </row>
    <row r="18" spans="1:31" s="9" customFormat="1" ht="172.8" customHeight="1" x14ac:dyDescent="0.3">
      <c r="A18" s="3" t="s">
        <v>18</v>
      </c>
      <c r="B18" s="10" t="s">
        <v>92</v>
      </c>
      <c r="C18" s="10" t="s">
        <v>423</v>
      </c>
      <c r="D18" s="11" t="s">
        <v>93</v>
      </c>
      <c r="E18" s="11" t="s">
        <v>22</v>
      </c>
      <c r="F18" s="18">
        <v>0.8</v>
      </c>
      <c r="G18" s="18">
        <v>0.85</v>
      </c>
      <c r="H18" s="114">
        <v>0.8</v>
      </c>
      <c r="I18" s="34">
        <v>0.87</v>
      </c>
      <c r="J18" s="15" t="s">
        <v>373</v>
      </c>
      <c r="K18" s="84">
        <v>0.87</v>
      </c>
      <c r="L18" s="40">
        <v>1</v>
      </c>
      <c r="M18" s="7">
        <v>1</v>
      </c>
      <c r="N18" s="114">
        <v>0.82</v>
      </c>
      <c r="O18" s="18">
        <v>0.85</v>
      </c>
      <c r="P18" s="47" t="s">
        <v>445</v>
      </c>
      <c r="Q18" s="18">
        <v>0.85</v>
      </c>
      <c r="R18" s="18">
        <v>1</v>
      </c>
      <c r="S18" s="18">
        <f>Q18/G18</f>
        <v>1</v>
      </c>
      <c r="T18" s="126">
        <v>0.83799999999999997</v>
      </c>
      <c r="U18" s="47" t="s">
        <v>486</v>
      </c>
      <c r="V18" s="126">
        <v>0.83799999999999997</v>
      </c>
      <c r="W18" s="18">
        <v>1</v>
      </c>
      <c r="X18" s="18">
        <f>V18/G18</f>
        <v>0.98588235294117643</v>
      </c>
      <c r="Y18" s="114">
        <v>0.84</v>
      </c>
      <c r="Z18" s="18">
        <v>0.85</v>
      </c>
      <c r="AA18" s="10" t="s">
        <v>97</v>
      </c>
      <c r="AB18" s="10" t="s">
        <v>98</v>
      </c>
      <c r="AC18" s="10" t="s">
        <v>99</v>
      </c>
      <c r="AD18" s="10" t="s">
        <v>71</v>
      </c>
      <c r="AE18" s="12" t="s">
        <v>96</v>
      </c>
    </row>
    <row r="19" spans="1:31" s="9" customFormat="1" ht="325.8" customHeight="1" x14ac:dyDescent="0.3">
      <c r="A19" s="3" t="s">
        <v>18</v>
      </c>
      <c r="B19" s="10" t="s">
        <v>92</v>
      </c>
      <c r="C19" s="10" t="s">
        <v>100</v>
      </c>
      <c r="D19" s="11" t="s">
        <v>93</v>
      </c>
      <c r="E19" s="11" t="s">
        <v>22</v>
      </c>
      <c r="F19" s="18">
        <v>0.91400000000000003</v>
      </c>
      <c r="G19" s="18">
        <v>0.95</v>
      </c>
      <c r="H19" s="114">
        <v>0.92</v>
      </c>
      <c r="I19" s="35">
        <v>0.89829999999999999</v>
      </c>
      <c r="J19" s="29" t="s">
        <v>379</v>
      </c>
      <c r="K19" s="80">
        <v>0.89829999999999999</v>
      </c>
      <c r="L19" s="40">
        <f>+I19/H19</f>
        <v>0.97641304347826086</v>
      </c>
      <c r="M19" s="7">
        <f t="shared" si="1"/>
        <v>0.94557894736842107</v>
      </c>
      <c r="N19" s="114">
        <v>0.93</v>
      </c>
      <c r="O19" s="18">
        <v>0.92</v>
      </c>
      <c r="P19" s="47" t="s">
        <v>446</v>
      </c>
      <c r="Q19" s="18">
        <v>0.92</v>
      </c>
      <c r="R19" s="18">
        <f>O19/N19</f>
        <v>0.989247311827957</v>
      </c>
      <c r="S19" s="18">
        <f>G19</f>
        <v>0.95</v>
      </c>
      <c r="T19" s="161">
        <v>0.92400000000000004</v>
      </c>
      <c r="U19" s="47" t="s">
        <v>520</v>
      </c>
      <c r="V19" s="161">
        <v>0.92400000000000004</v>
      </c>
      <c r="W19" s="126">
        <f>T19/N19</f>
        <v>0.99354838709677418</v>
      </c>
      <c r="X19" s="18">
        <f>V19/G19</f>
        <v>0.97263157894736851</v>
      </c>
      <c r="Y19" s="114">
        <v>0.94</v>
      </c>
      <c r="Z19" s="18">
        <v>0.95</v>
      </c>
      <c r="AA19" s="10" t="s">
        <v>101</v>
      </c>
      <c r="AB19" s="10" t="s">
        <v>102</v>
      </c>
      <c r="AC19" s="10" t="s">
        <v>103</v>
      </c>
      <c r="AD19" s="10" t="s">
        <v>71</v>
      </c>
      <c r="AE19" s="12" t="s">
        <v>104</v>
      </c>
    </row>
    <row r="20" spans="1:31" s="9" customFormat="1" ht="239.4" customHeight="1" x14ac:dyDescent="0.3">
      <c r="A20" s="3" t="s">
        <v>18</v>
      </c>
      <c r="B20" s="10" t="s">
        <v>92</v>
      </c>
      <c r="C20" s="10" t="s">
        <v>105</v>
      </c>
      <c r="D20" s="11" t="s">
        <v>31</v>
      </c>
      <c r="E20" s="11" t="s">
        <v>22</v>
      </c>
      <c r="F20" s="13">
        <v>108</v>
      </c>
      <c r="G20" s="13">
        <v>8</v>
      </c>
      <c r="H20" s="93">
        <v>2</v>
      </c>
      <c r="I20" s="33">
        <v>6</v>
      </c>
      <c r="J20" s="27" t="s">
        <v>374</v>
      </c>
      <c r="K20" s="78">
        <v>6</v>
      </c>
      <c r="L20" s="40">
        <v>1</v>
      </c>
      <c r="M20" s="7">
        <f t="shared" si="1"/>
        <v>0.75</v>
      </c>
      <c r="N20" s="93">
        <v>4</v>
      </c>
      <c r="O20" s="13">
        <v>5</v>
      </c>
      <c r="P20" s="91" t="s">
        <v>513</v>
      </c>
      <c r="Q20" s="13">
        <v>5</v>
      </c>
      <c r="R20" s="112">
        <v>1</v>
      </c>
      <c r="S20" s="112">
        <f>O20/G20</f>
        <v>0.625</v>
      </c>
      <c r="T20" s="13">
        <v>7</v>
      </c>
      <c r="U20" s="124" t="s">
        <v>530</v>
      </c>
      <c r="V20" s="13">
        <f>O20+T20</f>
        <v>12</v>
      </c>
      <c r="W20" s="18">
        <v>1</v>
      </c>
      <c r="X20" s="18">
        <v>1</v>
      </c>
      <c r="Y20" s="93">
        <v>6</v>
      </c>
      <c r="Z20" s="13">
        <v>8</v>
      </c>
      <c r="AA20" s="10" t="s">
        <v>106</v>
      </c>
      <c r="AB20" s="10" t="s">
        <v>107</v>
      </c>
      <c r="AC20" s="10" t="s">
        <v>103</v>
      </c>
      <c r="AD20" s="10" t="s">
        <v>71</v>
      </c>
      <c r="AE20" s="12" t="s">
        <v>104</v>
      </c>
    </row>
    <row r="21" spans="1:31" ht="407.4" customHeight="1" x14ac:dyDescent="0.3">
      <c r="A21" s="3" t="s">
        <v>18</v>
      </c>
      <c r="B21" s="10" t="s">
        <v>92</v>
      </c>
      <c r="C21" s="10" t="s">
        <v>108</v>
      </c>
      <c r="D21" s="11" t="s">
        <v>31</v>
      </c>
      <c r="E21" s="11" t="s">
        <v>22</v>
      </c>
      <c r="F21" s="11">
        <v>11</v>
      </c>
      <c r="G21" s="11">
        <v>13</v>
      </c>
      <c r="H21" s="21">
        <v>0</v>
      </c>
      <c r="I21" s="32">
        <v>0</v>
      </c>
      <c r="J21" s="26" t="s">
        <v>126</v>
      </c>
      <c r="K21" s="76">
        <v>0</v>
      </c>
      <c r="L21" s="39">
        <v>0</v>
      </c>
      <c r="M21" s="7">
        <f t="shared" si="1"/>
        <v>0</v>
      </c>
      <c r="N21" s="21">
        <v>12</v>
      </c>
      <c r="O21" s="11">
        <v>13</v>
      </c>
      <c r="P21" s="46" t="s">
        <v>447</v>
      </c>
      <c r="Q21" s="11">
        <v>13</v>
      </c>
      <c r="R21" s="112">
        <v>1</v>
      </c>
      <c r="S21" s="112">
        <f>Q21/G21</f>
        <v>1</v>
      </c>
      <c r="T21" s="10">
        <v>15</v>
      </c>
      <c r="U21" s="124" t="s">
        <v>546</v>
      </c>
      <c r="V21" s="10">
        <v>15</v>
      </c>
      <c r="W21" s="112">
        <v>1</v>
      </c>
      <c r="X21" s="112">
        <v>1</v>
      </c>
      <c r="Y21" s="21">
        <v>0</v>
      </c>
      <c r="Z21" s="11">
        <v>13</v>
      </c>
      <c r="AA21" s="10" t="s">
        <v>109</v>
      </c>
      <c r="AB21" s="10" t="s">
        <v>110</v>
      </c>
      <c r="AC21" s="11" t="s">
        <v>103</v>
      </c>
      <c r="AD21" s="11" t="s">
        <v>111</v>
      </c>
      <c r="AE21" s="12" t="s">
        <v>104</v>
      </c>
    </row>
    <row r="22" spans="1:31" ht="187.2" x14ac:dyDescent="0.3">
      <c r="A22" s="3" t="s">
        <v>18</v>
      </c>
      <c r="B22" s="10" t="s">
        <v>92</v>
      </c>
      <c r="C22" s="10" t="s">
        <v>112</v>
      </c>
      <c r="D22" s="11" t="s">
        <v>31</v>
      </c>
      <c r="E22" s="11" t="s">
        <v>22</v>
      </c>
      <c r="F22" s="11">
        <v>1</v>
      </c>
      <c r="G22" s="11">
        <v>1</v>
      </c>
      <c r="H22" s="21">
        <v>0</v>
      </c>
      <c r="I22" s="36">
        <v>0</v>
      </c>
      <c r="J22" s="30" t="s">
        <v>126</v>
      </c>
      <c r="K22" s="81">
        <v>0</v>
      </c>
      <c r="L22" s="42">
        <v>0</v>
      </c>
      <c r="M22" s="7">
        <f t="shared" si="1"/>
        <v>0</v>
      </c>
      <c r="N22" s="21">
        <v>1</v>
      </c>
      <c r="O22" s="11">
        <v>0</v>
      </c>
      <c r="P22" s="46" t="s">
        <v>469</v>
      </c>
      <c r="Q22" s="11">
        <v>0</v>
      </c>
      <c r="R22" s="112">
        <v>0</v>
      </c>
      <c r="S22" s="112">
        <v>0</v>
      </c>
      <c r="T22" s="21">
        <v>1</v>
      </c>
      <c r="U22" s="47" t="s">
        <v>525</v>
      </c>
      <c r="V22" s="21">
        <f>T22</f>
        <v>1</v>
      </c>
      <c r="W22" s="112">
        <f>T22/N22</f>
        <v>1</v>
      </c>
      <c r="X22" s="112">
        <f>V22/G22</f>
        <v>1</v>
      </c>
      <c r="Y22" s="21">
        <v>0</v>
      </c>
      <c r="Z22" s="11">
        <v>0</v>
      </c>
      <c r="AA22" s="10" t="s">
        <v>113</v>
      </c>
      <c r="AB22" s="10" t="s">
        <v>114</v>
      </c>
      <c r="AC22" s="10" t="s">
        <v>115</v>
      </c>
      <c r="AD22" s="11" t="s">
        <v>116</v>
      </c>
      <c r="AE22" s="12" t="s">
        <v>117</v>
      </c>
    </row>
    <row r="23" spans="1:31" s="9" customFormat="1" ht="147" customHeight="1" x14ac:dyDescent="0.3">
      <c r="A23" s="3" t="s">
        <v>18</v>
      </c>
      <c r="B23" s="10" t="s">
        <v>92</v>
      </c>
      <c r="C23" s="10" t="s">
        <v>118</v>
      </c>
      <c r="D23" s="11" t="s">
        <v>31</v>
      </c>
      <c r="E23" s="11" t="s">
        <v>54</v>
      </c>
      <c r="F23" s="11">
        <v>1000</v>
      </c>
      <c r="G23" s="11">
        <v>1000</v>
      </c>
      <c r="H23" s="21">
        <v>1000</v>
      </c>
      <c r="I23" s="37">
        <v>1030</v>
      </c>
      <c r="J23" s="26" t="s">
        <v>375</v>
      </c>
      <c r="K23" s="76">
        <v>1030</v>
      </c>
      <c r="L23" s="40">
        <v>1</v>
      </c>
      <c r="M23" s="7">
        <v>1</v>
      </c>
      <c r="N23" s="21">
        <v>1000</v>
      </c>
      <c r="O23" s="11">
        <v>1002</v>
      </c>
      <c r="P23" s="46" t="s">
        <v>448</v>
      </c>
      <c r="Q23" s="11">
        <v>1002</v>
      </c>
      <c r="R23" s="112">
        <f>O23/N23</f>
        <v>1.002</v>
      </c>
      <c r="S23" s="112">
        <f>Q23/G23</f>
        <v>1.002</v>
      </c>
      <c r="T23" s="11">
        <v>1319</v>
      </c>
      <c r="U23" s="124" t="s">
        <v>515</v>
      </c>
      <c r="V23" s="11">
        <f>T23</f>
        <v>1319</v>
      </c>
      <c r="W23" s="112">
        <v>1</v>
      </c>
      <c r="X23" s="112">
        <v>1</v>
      </c>
      <c r="Y23" s="21">
        <v>1000</v>
      </c>
      <c r="Z23" s="11">
        <v>1000</v>
      </c>
      <c r="AA23" s="10" t="s">
        <v>119</v>
      </c>
      <c r="AB23" s="10" t="s">
        <v>120</v>
      </c>
      <c r="AC23" s="11" t="s">
        <v>103</v>
      </c>
      <c r="AD23" s="11" t="s">
        <v>121</v>
      </c>
      <c r="AE23" s="12" t="s">
        <v>104</v>
      </c>
    </row>
    <row r="24" spans="1:31" s="9" customFormat="1" ht="196.2" customHeight="1" x14ac:dyDescent="0.3">
      <c r="A24" s="3" t="s">
        <v>18</v>
      </c>
      <c r="B24" s="10" t="s">
        <v>92</v>
      </c>
      <c r="C24" s="10" t="s">
        <v>122</v>
      </c>
      <c r="D24" s="11" t="s">
        <v>93</v>
      </c>
      <c r="E24" s="11" t="s">
        <v>22</v>
      </c>
      <c r="F24" s="18">
        <v>0.76</v>
      </c>
      <c r="G24" s="18">
        <v>0.82</v>
      </c>
      <c r="H24" s="114">
        <v>0.76</v>
      </c>
      <c r="I24" s="32">
        <v>87.19</v>
      </c>
      <c r="J24" s="26" t="s">
        <v>376</v>
      </c>
      <c r="K24" s="76">
        <v>87.19</v>
      </c>
      <c r="L24" s="40">
        <v>1</v>
      </c>
      <c r="M24" s="7">
        <v>1</v>
      </c>
      <c r="N24" s="114">
        <v>0.78</v>
      </c>
      <c r="O24" s="18">
        <v>0.81</v>
      </c>
      <c r="P24" s="47" t="s">
        <v>449</v>
      </c>
      <c r="Q24" s="18">
        <v>0.81</v>
      </c>
      <c r="R24" s="18">
        <v>1</v>
      </c>
      <c r="S24" s="18">
        <f>Q24/G24</f>
        <v>0.98780487804878059</v>
      </c>
      <c r="T24" s="53">
        <v>1</v>
      </c>
      <c r="U24" s="47" t="s">
        <v>516</v>
      </c>
      <c r="V24" s="18">
        <v>1</v>
      </c>
      <c r="W24" s="18">
        <v>1</v>
      </c>
      <c r="X24" s="18">
        <v>1</v>
      </c>
      <c r="Y24" s="114">
        <v>0.8</v>
      </c>
      <c r="Z24" s="18">
        <v>0.82</v>
      </c>
      <c r="AA24" s="10" t="s">
        <v>123</v>
      </c>
      <c r="AB24" s="10" t="s">
        <v>124</v>
      </c>
      <c r="AC24" s="11" t="s">
        <v>103</v>
      </c>
      <c r="AD24" s="11" t="s">
        <v>121</v>
      </c>
      <c r="AE24" s="12" t="s">
        <v>104</v>
      </c>
    </row>
    <row r="25" spans="1:31" ht="15" thickBot="1" x14ac:dyDescent="0.35"/>
    <row r="26" spans="1:31" ht="43.5" customHeight="1" thickBot="1" x14ac:dyDescent="0.35">
      <c r="A26" s="163" t="s">
        <v>539</v>
      </c>
      <c r="B26" s="164">
        <f>(W3+W4+W5+W6+W7+W8+W9+W10+W11+W12+W13+W14+W17+W18+W19+W20+W21+W22+W23+W24)/20</f>
        <v>0.9270583717357912</v>
      </c>
      <c r="C26" s="25"/>
    </row>
    <row r="27" spans="1:31" ht="29.4" thickBot="1" x14ac:dyDescent="0.35">
      <c r="A27" s="163" t="s">
        <v>540</v>
      </c>
      <c r="B27" s="164">
        <f>B26*0.35</f>
        <v>0.32447043010752691</v>
      </c>
      <c r="C27" s="25"/>
    </row>
    <row r="28" spans="1:31" ht="15" thickBot="1" x14ac:dyDescent="0.35">
      <c r="A28" s="165"/>
      <c r="B28" s="166"/>
    </row>
    <row r="29" spans="1:31" ht="28.2" customHeight="1" thickBot="1" x14ac:dyDescent="0.35">
      <c r="A29" s="163" t="s">
        <v>125</v>
      </c>
      <c r="B29" s="167">
        <f>(X3+X4+X5+X6+X7+X8+X9+X10+X11+X12+X13+X14+X17+X18+X19+X20+X21+X22+X23+X24)/20</f>
        <v>0.85220631851531825</v>
      </c>
    </row>
    <row r="30" spans="1:31" ht="43.8" thickBot="1" x14ac:dyDescent="0.35">
      <c r="A30" s="163" t="s">
        <v>145</v>
      </c>
      <c r="B30" s="167">
        <f>B29*0.35</f>
        <v>0.29827221148036137</v>
      </c>
    </row>
  </sheetData>
  <autoFilter ref="A2:AE24" xr:uid="{5C5D2A07-CCBB-4F6F-A1D2-CDB2EDA4E492}"/>
  <mergeCells count="2">
    <mergeCell ref="A1:B1"/>
    <mergeCell ref="C1:AE1"/>
  </mergeCells>
  <phoneticPr fontId="3" type="noConversion"/>
  <pageMargins left="0.7" right="0.7" top="0.75" bottom="0.75" header="0.3" footer="0.3"/>
  <pageSetup scale="16" orientation="portrait" r:id="rId1"/>
  <colBreaks count="1" manualBreakCount="1">
    <brk id="31" max="1048575" man="1"/>
  </colBreaks>
  <ignoredErrors>
    <ignoredError sqref="V12"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08A5-F64C-41CE-87DC-BB338CFFB08A}">
  <dimension ref="A1:AE29"/>
  <sheetViews>
    <sheetView zoomScale="80" zoomScaleNormal="80" workbookViewId="0">
      <pane ySplit="2" topLeftCell="A3" activePane="bottomLeft" state="frozen"/>
      <selection activeCell="G29" sqref="G29"/>
      <selection pane="bottomLeft" activeCell="F21" sqref="F21"/>
    </sheetView>
  </sheetViews>
  <sheetFormatPr baseColWidth="10" defaultRowHeight="14.4" x14ac:dyDescent="0.3"/>
  <cols>
    <col min="1" max="1" width="24.77734375" style="1" customWidth="1"/>
    <col min="2" max="2" width="18.77734375" style="1" customWidth="1"/>
    <col min="3" max="3" width="32.5546875" style="1" customWidth="1"/>
    <col min="4" max="4" width="16.109375" style="1" customWidth="1"/>
    <col min="5" max="5" width="20.6640625" style="1" customWidth="1"/>
    <col min="6" max="6" width="14.44140625" style="1" customWidth="1"/>
    <col min="7" max="8" width="20.109375" style="23" customWidth="1"/>
    <col min="9" max="9" width="15.33203125" style="1" customWidth="1"/>
    <col min="10" max="10" width="51.44140625" style="24" customWidth="1"/>
    <col min="11" max="11" width="14.5546875" style="56" customWidth="1"/>
    <col min="12" max="12" width="15.88671875" style="1" customWidth="1"/>
    <col min="13" max="13" width="14.6640625" style="1" customWidth="1"/>
    <col min="14" max="14" width="20.109375" style="23" customWidth="1"/>
    <col min="15" max="15" width="14.109375" customWidth="1"/>
    <col min="16" max="16" width="52.6640625" customWidth="1"/>
    <col min="17" max="20" width="20.109375" style="1" customWidth="1"/>
    <col min="21" max="21" width="48.6640625" style="24" customWidth="1"/>
    <col min="22" max="24" width="20.109375" style="1" customWidth="1"/>
    <col min="25" max="26" width="16.77734375" style="23" customWidth="1"/>
    <col min="27" max="27" width="32.44140625" style="1" customWidth="1"/>
    <col min="28" max="28" width="77" style="55" customWidth="1"/>
    <col min="29" max="29" width="21.77734375" style="1" customWidth="1"/>
    <col min="30" max="30" width="18.21875" style="1" customWidth="1"/>
    <col min="31" max="31" width="29" style="1" customWidth="1"/>
    <col min="32" max="16384" width="11.5546875" style="1"/>
  </cols>
  <sheetData>
    <row r="1" spans="1:31" customFormat="1" ht="91.5" customHeight="1" thickBot="1" x14ac:dyDescent="0.35">
      <c r="A1" s="185"/>
      <c r="B1" s="186"/>
      <c r="C1" s="187" t="s">
        <v>541</v>
      </c>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9"/>
    </row>
    <row r="2" spans="1:31" s="128" customFormat="1" ht="55.8" customHeight="1" thickBot="1" x14ac:dyDescent="0.35">
      <c r="A2" s="122" t="s">
        <v>0</v>
      </c>
      <c r="B2" s="118" t="s">
        <v>1</v>
      </c>
      <c r="C2" s="118" t="s">
        <v>2</v>
      </c>
      <c r="D2" s="118" t="s">
        <v>3</v>
      </c>
      <c r="E2" s="118" t="s">
        <v>4</v>
      </c>
      <c r="F2" s="118" t="s">
        <v>7</v>
      </c>
      <c r="G2" s="118" t="s">
        <v>8</v>
      </c>
      <c r="H2" s="118" t="s">
        <v>9</v>
      </c>
      <c r="I2" s="118" t="s">
        <v>10</v>
      </c>
      <c r="J2" s="120" t="s">
        <v>11</v>
      </c>
      <c r="K2" s="120" t="s">
        <v>413</v>
      </c>
      <c r="L2" s="121" t="s">
        <v>414</v>
      </c>
      <c r="M2" s="121" t="s">
        <v>415</v>
      </c>
      <c r="N2" s="118" t="s">
        <v>12</v>
      </c>
      <c r="O2" s="120" t="s">
        <v>431</v>
      </c>
      <c r="P2" s="120" t="s">
        <v>432</v>
      </c>
      <c r="Q2" s="120" t="s">
        <v>450</v>
      </c>
      <c r="R2" s="121" t="s">
        <v>451</v>
      </c>
      <c r="S2" s="121" t="s">
        <v>433</v>
      </c>
      <c r="T2" s="120" t="s">
        <v>478</v>
      </c>
      <c r="U2" s="120" t="s">
        <v>479</v>
      </c>
      <c r="V2" s="120" t="s">
        <v>487</v>
      </c>
      <c r="W2" s="121" t="s">
        <v>488</v>
      </c>
      <c r="X2" s="121" t="s">
        <v>477</v>
      </c>
      <c r="Y2" s="118" t="s">
        <v>13</v>
      </c>
      <c r="Z2" s="118" t="s">
        <v>14</v>
      </c>
      <c r="AA2" s="118" t="s">
        <v>5</v>
      </c>
      <c r="AB2" s="118" t="s">
        <v>6</v>
      </c>
      <c r="AC2" s="118" t="s">
        <v>15</v>
      </c>
      <c r="AD2" s="118" t="s">
        <v>16</v>
      </c>
      <c r="AE2" s="127" t="s">
        <v>17</v>
      </c>
    </row>
    <row r="3" spans="1:31" s="9" customFormat="1" ht="114.6" customHeight="1" x14ac:dyDescent="0.3">
      <c r="A3" s="43" t="s">
        <v>146</v>
      </c>
      <c r="B3" s="10" t="s">
        <v>147</v>
      </c>
      <c r="C3" s="44" t="s">
        <v>148</v>
      </c>
      <c r="D3" s="11" t="s">
        <v>93</v>
      </c>
      <c r="E3" s="11" t="s">
        <v>22</v>
      </c>
      <c r="F3" s="18">
        <v>0.15</v>
      </c>
      <c r="G3" s="200">
        <v>0.3</v>
      </c>
      <c r="H3" s="200">
        <v>0.15</v>
      </c>
      <c r="I3" s="133">
        <v>0.14423076923076922</v>
      </c>
      <c r="J3" s="134" t="s">
        <v>395</v>
      </c>
      <c r="K3" s="135">
        <v>0.14419999999999999</v>
      </c>
      <c r="L3" s="18">
        <f>I3/H3</f>
        <v>0.96153846153846145</v>
      </c>
      <c r="M3" s="7">
        <f>K3/G3</f>
        <v>0.48066666666666669</v>
      </c>
      <c r="N3" s="200">
        <v>0.2</v>
      </c>
      <c r="O3" s="99">
        <v>0</v>
      </c>
      <c r="P3" s="75" t="s">
        <v>452</v>
      </c>
      <c r="Q3" s="40">
        <v>0</v>
      </c>
      <c r="R3" s="18">
        <v>0</v>
      </c>
      <c r="S3" s="18">
        <v>0</v>
      </c>
      <c r="T3" s="53">
        <v>0.31</v>
      </c>
      <c r="U3" s="47" t="s">
        <v>492</v>
      </c>
      <c r="V3" s="18">
        <f>T3</f>
        <v>0.31</v>
      </c>
      <c r="W3" s="18">
        <v>1</v>
      </c>
      <c r="X3" s="18">
        <v>1</v>
      </c>
      <c r="Y3" s="114">
        <v>0.25</v>
      </c>
      <c r="Z3" s="114">
        <v>0.3</v>
      </c>
      <c r="AA3" s="10" t="s">
        <v>149</v>
      </c>
      <c r="AB3" s="45" t="s">
        <v>150</v>
      </c>
      <c r="AC3" s="10" t="s">
        <v>151</v>
      </c>
      <c r="AD3" s="10" t="s">
        <v>152</v>
      </c>
      <c r="AE3" s="12" t="s">
        <v>153</v>
      </c>
    </row>
    <row r="4" spans="1:31" s="9" customFormat="1" ht="163.80000000000001" customHeight="1" x14ac:dyDescent="0.3">
      <c r="A4" s="43" t="s">
        <v>146</v>
      </c>
      <c r="B4" s="10" t="s">
        <v>147</v>
      </c>
      <c r="C4" s="44" t="s">
        <v>154</v>
      </c>
      <c r="D4" s="11" t="s">
        <v>31</v>
      </c>
      <c r="E4" s="11" t="s">
        <v>22</v>
      </c>
      <c r="F4" s="11">
        <v>5</v>
      </c>
      <c r="G4" s="32">
        <v>15</v>
      </c>
      <c r="H4" s="32">
        <v>1</v>
      </c>
      <c r="I4" s="21">
        <v>2</v>
      </c>
      <c r="J4" s="134" t="s">
        <v>425</v>
      </c>
      <c r="K4" s="136">
        <v>2</v>
      </c>
      <c r="L4" s="18">
        <v>1</v>
      </c>
      <c r="M4" s="7">
        <f>I4/G4</f>
        <v>0.13333333333333333</v>
      </c>
      <c r="N4" s="32">
        <v>4</v>
      </c>
      <c r="O4" s="99">
        <v>1</v>
      </c>
      <c r="P4" s="75" t="s">
        <v>453</v>
      </c>
      <c r="Q4" s="39">
        <f>O4+I4</f>
        <v>3</v>
      </c>
      <c r="R4" s="112">
        <f>O4/N4</f>
        <v>0.25</v>
      </c>
      <c r="S4" s="112">
        <f>Q4/G4</f>
        <v>0.2</v>
      </c>
      <c r="T4" s="39">
        <v>4</v>
      </c>
      <c r="U4" s="124" t="s">
        <v>514</v>
      </c>
      <c r="V4" s="39">
        <f>I4+O4+T4</f>
        <v>7</v>
      </c>
      <c r="W4" s="18">
        <f>T4/N4</f>
        <v>1</v>
      </c>
      <c r="X4" s="18">
        <f>V4/G4</f>
        <v>0.46666666666666667</v>
      </c>
      <c r="Y4" s="21">
        <v>5</v>
      </c>
      <c r="Z4" s="21">
        <v>5</v>
      </c>
      <c r="AA4" s="10" t="s">
        <v>155</v>
      </c>
      <c r="AB4" s="45" t="s">
        <v>156</v>
      </c>
      <c r="AC4" s="10" t="s">
        <v>157</v>
      </c>
      <c r="AD4" s="10" t="s">
        <v>152</v>
      </c>
      <c r="AE4" s="12" t="s">
        <v>158</v>
      </c>
    </row>
    <row r="5" spans="1:31" s="9" customFormat="1" ht="276.60000000000002" customHeight="1" x14ac:dyDescent="0.3">
      <c r="A5" s="43" t="s">
        <v>146</v>
      </c>
      <c r="B5" s="10" t="s">
        <v>147</v>
      </c>
      <c r="C5" s="44" t="s">
        <v>159</v>
      </c>
      <c r="D5" s="11" t="s">
        <v>31</v>
      </c>
      <c r="E5" s="11" t="s">
        <v>22</v>
      </c>
      <c r="F5" s="11">
        <v>6</v>
      </c>
      <c r="G5" s="32">
        <v>7</v>
      </c>
      <c r="H5" s="32">
        <v>6</v>
      </c>
      <c r="I5" s="21">
        <v>6</v>
      </c>
      <c r="J5" s="134" t="s">
        <v>396</v>
      </c>
      <c r="K5" s="136">
        <v>6</v>
      </c>
      <c r="L5" s="18">
        <f t="shared" ref="L5:L20" si="0">I5/H5</f>
        <v>1</v>
      </c>
      <c r="M5" s="7">
        <f t="shared" ref="M5:M22" si="1">I5/G5</f>
        <v>0.8571428571428571</v>
      </c>
      <c r="N5" s="32">
        <v>6</v>
      </c>
      <c r="O5" s="99">
        <v>6</v>
      </c>
      <c r="P5" s="100" t="s">
        <v>493</v>
      </c>
      <c r="Q5" s="39">
        <v>6</v>
      </c>
      <c r="R5" s="112">
        <f>O5/N5</f>
        <v>1</v>
      </c>
      <c r="S5" s="112">
        <f>Q5/G5</f>
        <v>0.8571428571428571</v>
      </c>
      <c r="T5" s="141">
        <v>6</v>
      </c>
      <c r="U5" s="15" t="s">
        <v>499</v>
      </c>
      <c r="V5" s="141">
        <f>T5</f>
        <v>6</v>
      </c>
      <c r="W5" s="18">
        <f>T5/N5</f>
        <v>1</v>
      </c>
      <c r="X5" s="18">
        <f>V5/G5</f>
        <v>0.8571428571428571</v>
      </c>
      <c r="Y5" s="21">
        <v>6</v>
      </c>
      <c r="Z5" s="21">
        <v>7</v>
      </c>
      <c r="AA5" s="10" t="s">
        <v>160</v>
      </c>
      <c r="AB5" s="45" t="s">
        <v>161</v>
      </c>
      <c r="AC5" s="10" t="s">
        <v>162</v>
      </c>
      <c r="AD5" s="10" t="s">
        <v>152</v>
      </c>
      <c r="AE5" s="12" t="s">
        <v>158</v>
      </c>
    </row>
    <row r="6" spans="1:31" s="9" customFormat="1" ht="192.6" customHeight="1" x14ac:dyDescent="0.3">
      <c r="A6" s="43" t="s">
        <v>146</v>
      </c>
      <c r="B6" s="10" t="s">
        <v>163</v>
      </c>
      <c r="C6" s="44" t="s">
        <v>164</v>
      </c>
      <c r="D6" s="11" t="s">
        <v>93</v>
      </c>
      <c r="E6" s="11" t="s">
        <v>22</v>
      </c>
      <c r="F6" s="18">
        <v>0.42592592592592593</v>
      </c>
      <c r="G6" s="200">
        <v>0.75</v>
      </c>
      <c r="H6" s="200">
        <v>0.5</v>
      </c>
      <c r="I6" s="137">
        <v>0.71</v>
      </c>
      <c r="J6" s="64" t="s">
        <v>426</v>
      </c>
      <c r="K6" s="137">
        <v>0.71</v>
      </c>
      <c r="L6" s="18">
        <v>1</v>
      </c>
      <c r="M6" s="7">
        <f t="shared" si="1"/>
        <v>0.94666666666666666</v>
      </c>
      <c r="N6" s="200">
        <v>0.6</v>
      </c>
      <c r="O6" s="101">
        <v>0.32</v>
      </c>
      <c r="P6" s="75" t="s">
        <v>489</v>
      </c>
      <c r="Q6" s="40">
        <v>0.32</v>
      </c>
      <c r="R6" s="18">
        <f>O6/N6</f>
        <v>0.53333333333333333</v>
      </c>
      <c r="S6" s="18">
        <f>Q6/G6</f>
        <v>0.42666666666666669</v>
      </c>
      <c r="T6" s="53">
        <v>0.61</v>
      </c>
      <c r="U6" s="15" t="s">
        <v>519</v>
      </c>
      <c r="V6" s="53">
        <v>0.61</v>
      </c>
      <c r="W6" s="18">
        <v>1</v>
      </c>
      <c r="X6" s="18">
        <f t="shared" ref="X6:X23" si="2">V6/G6</f>
        <v>0.81333333333333335</v>
      </c>
      <c r="Y6" s="114">
        <v>0.7</v>
      </c>
      <c r="Z6" s="114">
        <v>0.75</v>
      </c>
      <c r="AA6" s="10" t="s">
        <v>165</v>
      </c>
      <c r="AB6" s="45" t="s">
        <v>166</v>
      </c>
      <c r="AC6" s="10" t="s">
        <v>167</v>
      </c>
      <c r="AD6" s="10" t="s">
        <v>152</v>
      </c>
      <c r="AE6" s="12" t="s">
        <v>168</v>
      </c>
    </row>
    <row r="7" spans="1:31" s="9" customFormat="1" ht="260.39999999999998" customHeight="1" x14ac:dyDescent="0.3">
      <c r="A7" s="43" t="s">
        <v>146</v>
      </c>
      <c r="B7" s="10" t="s">
        <v>163</v>
      </c>
      <c r="C7" s="20" t="s">
        <v>169</v>
      </c>
      <c r="D7" s="21" t="s">
        <v>31</v>
      </c>
      <c r="E7" s="21" t="s">
        <v>22</v>
      </c>
      <c r="F7" s="21">
        <v>1</v>
      </c>
      <c r="G7" s="32">
        <v>4</v>
      </c>
      <c r="H7" s="32">
        <v>1</v>
      </c>
      <c r="I7" s="21">
        <v>3</v>
      </c>
      <c r="J7" s="64" t="s">
        <v>405</v>
      </c>
      <c r="K7" s="20">
        <v>3</v>
      </c>
      <c r="L7" s="18">
        <v>1</v>
      </c>
      <c r="M7" s="7">
        <f t="shared" si="1"/>
        <v>0.75</v>
      </c>
      <c r="N7" s="32">
        <v>2</v>
      </c>
      <c r="O7" s="99">
        <v>3</v>
      </c>
      <c r="P7" s="100" t="s">
        <v>454</v>
      </c>
      <c r="Q7" s="39">
        <v>3</v>
      </c>
      <c r="R7" s="112">
        <v>1</v>
      </c>
      <c r="S7" s="112">
        <f>Q7/G7</f>
        <v>0.75</v>
      </c>
      <c r="T7" s="99">
        <v>3</v>
      </c>
      <c r="U7" s="124" t="s">
        <v>511</v>
      </c>
      <c r="V7" s="99">
        <f>T7</f>
        <v>3</v>
      </c>
      <c r="W7" s="18">
        <v>1</v>
      </c>
      <c r="X7" s="18">
        <f t="shared" si="2"/>
        <v>0.75</v>
      </c>
      <c r="Y7" s="21">
        <v>3</v>
      </c>
      <c r="Z7" s="21">
        <v>4</v>
      </c>
      <c r="AA7" s="10" t="s">
        <v>170</v>
      </c>
      <c r="AB7" s="45" t="s">
        <v>171</v>
      </c>
      <c r="AC7" s="10" t="s">
        <v>167</v>
      </c>
      <c r="AD7" s="10" t="s">
        <v>152</v>
      </c>
      <c r="AE7" s="12" t="s">
        <v>172</v>
      </c>
    </row>
    <row r="8" spans="1:31" s="9" customFormat="1" ht="199.8" customHeight="1" x14ac:dyDescent="0.3">
      <c r="A8" s="43" t="s">
        <v>146</v>
      </c>
      <c r="B8" s="10" t="s">
        <v>163</v>
      </c>
      <c r="C8" s="20" t="s">
        <v>173</v>
      </c>
      <c r="D8" s="11" t="s">
        <v>31</v>
      </c>
      <c r="E8" s="11" t="s">
        <v>22</v>
      </c>
      <c r="F8" s="10">
        <v>2</v>
      </c>
      <c r="G8" s="152">
        <v>7</v>
      </c>
      <c r="H8" s="152">
        <v>1</v>
      </c>
      <c r="I8" s="20">
        <v>1</v>
      </c>
      <c r="J8" s="64" t="s">
        <v>406</v>
      </c>
      <c r="K8" s="20">
        <v>1</v>
      </c>
      <c r="L8" s="18">
        <f t="shared" si="0"/>
        <v>1</v>
      </c>
      <c r="M8" s="7">
        <f t="shared" si="1"/>
        <v>0.14285714285714285</v>
      </c>
      <c r="N8" s="152">
        <v>2</v>
      </c>
      <c r="O8" s="102">
        <v>1</v>
      </c>
      <c r="P8" s="75" t="s">
        <v>531</v>
      </c>
      <c r="Q8" s="95">
        <f>O8+I8</f>
        <v>2</v>
      </c>
      <c r="R8" s="111">
        <f>O8/N8</f>
        <v>0.5</v>
      </c>
      <c r="S8" s="111">
        <f>Q8/G8</f>
        <v>0.2857142857142857</v>
      </c>
      <c r="T8" s="95">
        <v>3</v>
      </c>
      <c r="U8" s="124" t="s">
        <v>504</v>
      </c>
      <c r="V8" s="95">
        <f>I8+O8+T8</f>
        <v>5</v>
      </c>
      <c r="W8" s="18">
        <v>1</v>
      </c>
      <c r="X8" s="18">
        <f t="shared" si="2"/>
        <v>0.7142857142857143</v>
      </c>
      <c r="Y8" s="20">
        <v>2</v>
      </c>
      <c r="Z8" s="20">
        <v>2</v>
      </c>
      <c r="AA8" s="10" t="s">
        <v>174</v>
      </c>
      <c r="AB8" s="45" t="s">
        <v>175</v>
      </c>
      <c r="AC8" s="10" t="s">
        <v>167</v>
      </c>
      <c r="AD8" s="10" t="s">
        <v>152</v>
      </c>
      <c r="AE8" s="12" t="s">
        <v>172</v>
      </c>
    </row>
    <row r="9" spans="1:31" s="9" customFormat="1" ht="303.60000000000002" customHeight="1" x14ac:dyDescent="0.3">
      <c r="A9" s="43" t="s">
        <v>146</v>
      </c>
      <c r="B9" s="10" t="s">
        <v>176</v>
      </c>
      <c r="C9" s="44" t="s">
        <v>177</v>
      </c>
      <c r="D9" s="11" t="s">
        <v>31</v>
      </c>
      <c r="E9" s="11" t="s">
        <v>22</v>
      </c>
      <c r="F9" s="13">
        <v>294</v>
      </c>
      <c r="G9" s="32">
        <v>380</v>
      </c>
      <c r="H9" s="32">
        <v>320</v>
      </c>
      <c r="I9" s="20">
        <v>343</v>
      </c>
      <c r="J9" s="64" t="s">
        <v>427</v>
      </c>
      <c r="K9" s="20">
        <v>343</v>
      </c>
      <c r="L9" s="18">
        <v>1</v>
      </c>
      <c r="M9" s="7">
        <f t="shared" si="1"/>
        <v>0.90263157894736845</v>
      </c>
      <c r="N9" s="32">
        <v>340</v>
      </c>
      <c r="O9" s="99">
        <v>425</v>
      </c>
      <c r="P9" s="100" t="s">
        <v>494</v>
      </c>
      <c r="Q9" s="39">
        <v>425</v>
      </c>
      <c r="R9" s="112">
        <v>1</v>
      </c>
      <c r="S9" s="112">
        <v>1</v>
      </c>
      <c r="T9" s="141">
        <v>581</v>
      </c>
      <c r="U9" s="124" t="s">
        <v>532</v>
      </c>
      <c r="V9" s="141">
        <f>T9</f>
        <v>581</v>
      </c>
      <c r="W9" s="18">
        <v>1</v>
      </c>
      <c r="X9" s="18">
        <v>1</v>
      </c>
      <c r="Y9" s="21">
        <v>360</v>
      </c>
      <c r="Z9" s="21">
        <v>380</v>
      </c>
      <c r="AA9" s="10" t="s">
        <v>178</v>
      </c>
      <c r="AB9" s="45" t="s">
        <v>179</v>
      </c>
      <c r="AC9" s="10" t="s">
        <v>180</v>
      </c>
      <c r="AD9" s="10" t="s">
        <v>152</v>
      </c>
      <c r="AE9" s="12" t="s">
        <v>181</v>
      </c>
    </row>
    <row r="10" spans="1:31" s="9" customFormat="1" ht="164.4" customHeight="1" x14ac:dyDescent="0.3">
      <c r="A10" s="43" t="s">
        <v>146</v>
      </c>
      <c r="B10" s="10" t="s">
        <v>176</v>
      </c>
      <c r="C10" s="44" t="s">
        <v>182</v>
      </c>
      <c r="D10" s="11" t="s">
        <v>31</v>
      </c>
      <c r="E10" s="11" t="s">
        <v>22</v>
      </c>
      <c r="F10" s="11">
        <v>17</v>
      </c>
      <c r="G10" s="32">
        <v>23</v>
      </c>
      <c r="H10" s="32">
        <v>5</v>
      </c>
      <c r="I10" s="21">
        <v>22</v>
      </c>
      <c r="J10" s="64" t="s">
        <v>398</v>
      </c>
      <c r="K10" s="20">
        <v>22</v>
      </c>
      <c r="L10" s="18">
        <v>1</v>
      </c>
      <c r="M10" s="7">
        <f t="shared" si="1"/>
        <v>0.95652173913043481</v>
      </c>
      <c r="N10" s="32">
        <v>5</v>
      </c>
      <c r="O10" s="99">
        <v>22</v>
      </c>
      <c r="P10" s="75" t="s">
        <v>398</v>
      </c>
      <c r="Q10" s="39">
        <v>22</v>
      </c>
      <c r="R10" s="112">
        <v>1</v>
      </c>
      <c r="S10" s="112">
        <f>Q10/G10</f>
        <v>0.95652173913043481</v>
      </c>
      <c r="T10" s="39">
        <v>10</v>
      </c>
      <c r="U10" s="158" t="s">
        <v>526</v>
      </c>
      <c r="V10" s="39">
        <f>T10</f>
        <v>10</v>
      </c>
      <c r="W10" s="18">
        <v>1</v>
      </c>
      <c r="X10" s="18">
        <f t="shared" si="2"/>
        <v>0.43478260869565216</v>
      </c>
      <c r="Y10" s="21">
        <v>6</v>
      </c>
      <c r="Z10" s="21">
        <v>7</v>
      </c>
      <c r="AA10" s="10" t="s">
        <v>183</v>
      </c>
      <c r="AB10" s="45" t="s">
        <v>184</v>
      </c>
      <c r="AC10" s="10" t="s">
        <v>185</v>
      </c>
      <c r="AD10" s="10" t="s">
        <v>152</v>
      </c>
      <c r="AE10" s="12" t="s">
        <v>186</v>
      </c>
    </row>
    <row r="11" spans="1:31" s="9" customFormat="1" ht="169.2" customHeight="1" x14ac:dyDescent="0.3">
      <c r="A11" s="43" t="s">
        <v>146</v>
      </c>
      <c r="B11" s="10" t="s">
        <v>176</v>
      </c>
      <c r="C11" s="44" t="s">
        <v>187</v>
      </c>
      <c r="D11" s="11" t="s">
        <v>31</v>
      </c>
      <c r="E11" s="11" t="s">
        <v>22</v>
      </c>
      <c r="F11" s="11">
        <v>120</v>
      </c>
      <c r="G11" s="32">
        <v>540</v>
      </c>
      <c r="H11" s="32">
        <v>120</v>
      </c>
      <c r="I11" s="20">
        <v>120</v>
      </c>
      <c r="J11" s="64" t="s">
        <v>397</v>
      </c>
      <c r="K11" s="20">
        <v>120</v>
      </c>
      <c r="L11" s="18">
        <f t="shared" si="0"/>
        <v>1</v>
      </c>
      <c r="M11" s="7">
        <f t="shared" si="1"/>
        <v>0.22222222222222221</v>
      </c>
      <c r="N11" s="32">
        <v>130</v>
      </c>
      <c r="O11" s="99">
        <v>0</v>
      </c>
      <c r="P11" s="98" t="s">
        <v>452</v>
      </c>
      <c r="Q11" s="39">
        <v>0</v>
      </c>
      <c r="R11" s="18">
        <v>0</v>
      </c>
      <c r="S11" s="18">
        <v>0</v>
      </c>
      <c r="T11" s="32">
        <v>126</v>
      </c>
      <c r="U11" s="47" t="s">
        <v>528</v>
      </c>
      <c r="V11" s="32">
        <f>T11</f>
        <v>126</v>
      </c>
      <c r="W11" s="18">
        <f>T11/N11</f>
        <v>0.96923076923076923</v>
      </c>
      <c r="X11" s="18">
        <f t="shared" si="2"/>
        <v>0.23333333333333334</v>
      </c>
      <c r="Y11" s="21">
        <v>140</v>
      </c>
      <c r="Z11" s="21">
        <v>150</v>
      </c>
      <c r="AA11" s="10" t="s">
        <v>188</v>
      </c>
      <c r="AB11" s="45" t="s">
        <v>189</v>
      </c>
      <c r="AC11" s="10" t="s">
        <v>190</v>
      </c>
      <c r="AD11" s="10" t="s">
        <v>152</v>
      </c>
      <c r="AE11" s="12" t="s">
        <v>181</v>
      </c>
    </row>
    <row r="12" spans="1:31" s="9" customFormat="1" ht="192.6" customHeight="1" x14ac:dyDescent="0.3">
      <c r="A12" s="43" t="s">
        <v>146</v>
      </c>
      <c r="B12" s="10" t="s">
        <v>176</v>
      </c>
      <c r="C12" s="44" t="s">
        <v>191</v>
      </c>
      <c r="D12" s="11" t="s">
        <v>31</v>
      </c>
      <c r="E12" s="11" t="s">
        <v>22</v>
      </c>
      <c r="F12" s="11">
        <v>0</v>
      </c>
      <c r="G12" s="152">
        <v>120</v>
      </c>
      <c r="H12" s="152">
        <v>0</v>
      </c>
      <c r="I12" s="138">
        <v>0</v>
      </c>
      <c r="J12" s="92" t="s">
        <v>126</v>
      </c>
      <c r="K12" s="21">
        <v>0</v>
      </c>
      <c r="L12" s="18">
        <v>0</v>
      </c>
      <c r="M12" s="7">
        <f t="shared" si="1"/>
        <v>0</v>
      </c>
      <c r="N12" s="152">
        <v>30</v>
      </c>
      <c r="O12" s="99">
        <v>0</v>
      </c>
      <c r="P12" s="98" t="s">
        <v>452</v>
      </c>
      <c r="Q12" s="95">
        <v>0</v>
      </c>
      <c r="R12" s="53">
        <v>0</v>
      </c>
      <c r="S12" s="53">
        <v>0</v>
      </c>
      <c r="T12" s="152">
        <v>166</v>
      </c>
      <c r="U12" s="47" t="s">
        <v>527</v>
      </c>
      <c r="V12" s="152">
        <f>T12</f>
        <v>166</v>
      </c>
      <c r="W12" s="18">
        <v>1</v>
      </c>
      <c r="X12" s="18">
        <v>1</v>
      </c>
      <c r="Y12" s="20">
        <v>40</v>
      </c>
      <c r="Z12" s="20">
        <v>50</v>
      </c>
      <c r="AA12" s="10" t="s">
        <v>192</v>
      </c>
      <c r="AB12" s="45" t="s">
        <v>193</v>
      </c>
      <c r="AC12" s="10" t="s">
        <v>194</v>
      </c>
      <c r="AD12" s="10" t="s">
        <v>152</v>
      </c>
      <c r="AE12" s="12" t="s">
        <v>181</v>
      </c>
    </row>
    <row r="13" spans="1:31" s="9" customFormat="1" ht="264" customHeight="1" x14ac:dyDescent="0.3">
      <c r="A13" s="43" t="s">
        <v>146</v>
      </c>
      <c r="B13" s="10" t="s">
        <v>195</v>
      </c>
      <c r="C13" s="44" t="s">
        <v>196</v>
      </c>
      <c r="D13" s="10" t="s">
        <v>31</v>
      </c>
      <c r="E13" s="10" t="s">
        <v>22</v>
      </c>
      <c r="F13" s="10">
        <v>128</v>
      </c>
      <c r="G13" s="152">
        <v>560</v>
      </c>
      <c r="H13" s="152">
        <v>140</v>
      </c>
      <c r="I13" s="20">
        <v>172</v>
      </c>
      <c r="J13" s="64" t="s">
        <v>399</v>
      </c>
      <c r="K13" s="20">
        <v>172</v>
      </c>
      <c r="L13" s="18">
        <v>1</v>
      </c>
      <c r="M13" s="7">
        <f t="shared" si="1"/>
        <v>0.30714285714285716</v>
      </c>
      <c r="N13" s="152">
        <v>140</v>
      </c>
      <c r="O13" s="99">
        <v>83</v>
      </c>
      <c r="P13" s="100" t="s">
        <v>491</v>
      </c>
      <c r="Q13" s="95">
        <f>I13+O13</f>
        <v>255</v>
      </c>
      <c r="R13" s="111">
        <f>O13/N13</f>
        <v>0.59285714285714286</v>
      </c>
      <c r="S13" s="111">
        <f>Q13/G13</f>
        <v>0.45535714285714285</v>
      </c>
      <c r="T13" s="95">
        <v>162</v>
      </c>
      <c r="U13" s="124" t="s">
        <v>533</v>
      </c>
      <c r="V13" s="95">
        <v>162</v>
      </c>
      <c r="W13" s="18">
        <v>1</v>
      </c>
      <c r="X13" s="18">
        <f t="shared" si="2"/>
        <v>0.28928571428571431</v>
      </c>
      <c r="Y13" s="20">
        <v>140</v>
      </c>
      <c r="Z13" s="20">
        <v>140</v>
      </c>
      <c r="AA13" s="10" t="s">
        <v>197</v>
      </c>
      <c r="AB13" s="45" t="s">
        <v>198</v>
      </c>
      <c r="AC13" s="10" t="s">
        <v>199</v>
      </c>
      <c r="AD13" s="10" t="s">
        <v>200</v>
      </c>
      <c r="AE13" s="12" t="s">
        <v>201</v>
      </c>
    </row>
    <row r="14" spans="1:31" s="9" customFormat="1" ht="148.19999999999999" customHeight="1" x14ac:dyDescent="0.3">
      <c r="A14" s="43" t="s">
        <v>146</v>
      </c>
      <c r="B14" s="10" t="s">
        <v>195</v>
      </c>
      <c r="C14" s="44" t="s">
        <v>202</v>
      </c>
      <c r="D14" s="11" t="s">
        <v>31</v>
      </c>
      <c r="E14" s="11" t="s">
        <v>22</v>
      </c>
      <c r="F14" s="11">
        <v>0</v>
      </c>
      <c r="G14" s="32">
        <v>5</v>
      </c>
      <c r="H14" s="32">
        <v>0</v>
      </c>
      <c r="I14" s="21">
        <v>0</v>
      </c>
      <c r="J14" s="92" t="s">
        <v>126</v>
      </c>
      <c r="K14" s="21">
        <v>0</v>
      </c>
      <c r="L14" s="18">
        <v>0</v>
      </c>
      <c r="M14" s="7">
        <f t="shared" si="1"/>
        <v>0</v>
      </c>
      <c r="N14" s="32">
        <v>1</v>
      </c>
      <c r="O14" s="99">
        <v>0</v>
      </c>
      <c r="P14" s="97" t="s">
        <v>472</v>
      </c>
      <c r="Q14" s="39">
        <v>0</v>
      </c>
      <c r="R14" s="18">
        <v>0</v>
      </c>
      <c r="S14" s="18">
        <v>0</v>
      </c>
      <c r="T14" s="39">
        <v>1</v>
      </c>
      <c r="U14" s="47" t="s">
        <v>507</v>
      </c>
      <c r="V14" s="39">
        <f>T14</f>
        <v>1</v>
      </c>
      <c r="W14" s="18">
        <f t="shared" ref="W14:W21" si="3">T14/N14</f>
        <v>1</v>
      </c>
      <c r="X14" s="18">
        <f t="shared" si="2"/>
        <v>0.2</v>
      </c>
      <c r="Y14" s="21">
        <v>2</v>
      </c>
      <c r="Z14" s="21">
        <v>2</v>
      </c>
      <c r="AA14" s="10" t="s">
        <v>203</v>
      </c>
      <c r="AB14" s="45" t="s">
        <v>204</v>
      </c>
      <c r="AC14" s="10" t="s">
        <v>199</v>
      </c>
      <c r="AD14" s="11" t="s">
        <v>205</v>
      </c>
      <c r="AE14" s="12" t="s">
        <v>206</v>
      </c>
    </row>
    <row r="15" spans="1:31" s="9" customFormat="1" ht="108.6" customHeight="1" x14ac:dyDescent="0.3">
      <c r="A15" s="43" t="s">
        <v>146</v>
      </c>
      <c r="B15" s="10" t="s">
        <v>195</v>
      </c>
      <c r="C15" s="10" t="s">
        <v>207</v>
      </c>
      <c r="D15" s="10" t="s">
        <v>31</v>
      </c>
      <c r="E15" s="10" t="s">
        <v>54</v>
      </c>
      <c r="F15" s="10">
        <v>25</v>
      </c>
      <c r="G15" s="152">
        <v>52</v>
      </c>
      <c r="H15" s="152">
        <v>12</v>
      </c>
      <c r="I15" s="20">
        <v>18</v>
      </c>
      <c r="J15" s="64" t="s">
        <v>380</v>
      </c>
      <c r="K15" s="20">
        <v>18</v>
      </c>
      <c r="L15" s="114">
        <v>1</v>
      </c>
      <c r="M15" s="129">
        <f t="shared" si="1"/>
        <v>0.34615384615384615</v>
      </c>
      <c r="N15" s="152">
        <v>15</v>
      </c>
      <c r="O15" s="99">
        <v>8</v>
      </c>
      <c r="P15" s="75" t="s">
        <v>474</v>
      </c>
      <c r="Q15" s="95">
        <f>I15+O15</f>
        <v>26</v>
      </c>
      <c r="R15" s="111">
        <f>O15/N15</f>
        <v>0.53333333333333333</v>
      </c>
      <c r="S15" s="111">
        <f>Q15/G15</f>
        <v>0.5</v>
      </c>
      <c r="T15" s="95">
        <v>19</v>
      </c>
      <c r="U15" s="147" t="s">
        <v>508</v>
      </c>
      <c r="V15" s="95">
        <f>I15+O15+T15</f>
        <v>45</v>
      </c>
      <c r="W15" s="18">
        <v>1</v>
      </c>
      <c r="X15" s="18">
        <f t="shared" si="2"/>
        <v>0.86538461538461542</v>
      </c>
      <c r="Y15" s="20">
        <v>15</v>
      </c>
      <c r="Z15" s="20">
        <v>10</v>
      </c>
      <c r="AA15" s="10" t="s">
        <v>208</v>
      </c>
      <c r="AB15" s="45" t="s">
        <v>209</v>
      </c>
      <c r="AC15" s="10" t="s">
        <v>210</v>
      </c>
      <c r="AD15" s="10" t="s">
        <v>200</v>
      </c>
      <c r="AE15" s="12" t="s">
        <v>211</v>
      </c>
    </row>
    <row r="16" spans="1:31" s="9" customFormat="1" ht="257.39999999999998" customHeight="1" x14ac:dyDescent="0.3">
      <c r="A16" s="43" t="s">
        <v>146</v>
      </c>
      <c r="B16" s="10" t="s">
        <v>195</v>
      </c>
      <c r="C16" s="44" t="s">
        <v>212</v>
      </c>
      <c r="D16" s="11" t="s">
        <v>93</v>
      </c>
      <c r="E16" s="10" t="s">
        <v>54</v>
      </c>
      <c r="F16" s="18">
        <v>0.74</v>
      </c>
      <c r="G16" s="200">
        <v>0.74</v>
      </c>
      <c r="H16" s="200">
        <v>0.74</v>
      </c>
      <c r="I16" s="114">
        <v>0.79700000000000004</v>
      </c>
      <c r="J16" s="130" t="s">
        <v>400</v>
      </c>
      <c r="K16" s="125">
        <v>0.8</v>
      </c>
      <c r="L16" s="114">
        <v>1</v>
      </c>
      <c r="M16" s="129">
        <v>1</v>
      </c>
      <c r="N16" s="200">
        <v>0.74</v>
      </c>
      <c r="O16" s="101">
        <v>0.41</v>
      </c>
      <c r="P16" s="100" t="s">
        <v>455</v>
      </c>
      <c r="Q16" s="40">
        <v>0.41</v>
      </c>
      <c r="R16" s="18">
        <f>O16/N16</f>
        <v>0.55405405405405406</v>
      </c>
      <c r="S16" s="18">
        <f>Q16/G16</f>
        <v>0.55405405405405406</v>
      </c>
      <c r="T16" s="18">
        <v>0.83</v>
      </c>
      <c r="U16" s="154" t="s">
        <v>521</v>
      </c>
      <c r="V16" s="18">
        <v>0.83</v>
      </c>
      <c r="W16" s="18">
        <v>1</v>
      </c>
      <c r="X16" s="18">
        <v>1</v>
      </c>
      <c r="Y16" s="114">
        <v>0.74</v>
      </c>
      <c r="Z16" s="114">
        <v>0.74</v>
      </c>
      <c r="AA16" s="10" t="s">
        <v>213</v>
      </c>
      <c r="AB16" s="45" t="s">
        <v>214</v>
      </c>
      <c r="AC16" s="10" t="s">
        <v>215</v>
      </c>
      <c r="AD16" s="11" t="s">
        <v>205</v>
      </c>
      <c r="AE16" s="12" t="s">
        <v>216</v>
      </c>
    </row>
    <row r="17" spans="1:31" s="9" customFormat="1" ht="342" customHeight="1" x14ac:dyDescent="0.3">
      <c r="A17" s="43" t="s">
        <v>146</v>
      </c>
      <c r="B17" s="10" t="s">
        <v>195</v>
      </c>
      <c r="C17" s="44" t="s">
        <v>217</v>
      </c>
      <c r="D17" s="11" t="s">
        <v>31</v>
      </c>
      <c r="E17" s="11" t="s">
        <v>54</v>
      </c>
      <c r="F17" s="11">
        <v>257</v>
      </c>
      <c r="G17" s="32">
        <v>1080</v>
      </c>
      <c r="H17" s="32">
        <v>270</v>
      </c>
      <c r="I17" s="21">
        <v>286</v>
      </c>
      <c r="J17" s="64" t="s">
        <v>473</v>
      </c>
      <c r="K17" s="20">
        <v>286</v>
      </c>
      <c r="L17" s="114">
        <v>1</v>
      </c>
      <c r="M17" s="129">
        <f t="shared" si="1"/>
        <v>0.26481481481481484</v>
      </c>
      <c r="N17" s="32">
        <v>270</v>
      </c>
      <c r="O17" s="99">
        <v>118</v>
      </c>
      <c r="P17" s="100" t="s">
        <v>456</v>
      </c>
      <c r="Q17" s="39">
        <f>O17+I17</f>
        <v>404</v>
      </c>
      <c r="R17" s="112">
        <f>O17/N17</f>
        <v>0.43703703703703706</v>
      </c>
      <c r="S17" s="112">
        <f>Q17/G17</f>
        <v>0.37407407407407406</v>
      </c>
      <c r="T17" s="139">
        <v>268</v>
      </c>
      <c r="U17" s="124" t="s">
        <v>552</v>
      </c>
      <c r="V17" s="139">
        <f>I17+T17</f>
        <v>554</v>
      </c>
      <c r="W17" s="18">
        <f>T17/N17</f>
        <v>0.99259259259259258</v>
      </c>
      <c r="X17" s="18">
        <f t="shared" si="2"/>
        <v>0.51296296296296295</v>
      </c>
      <c r="Y17" s="21">
        <v>270</v>
      </c>
      <c r="Z17" s="21">
        <v>270</v>
      </c>
      <c r="AA17" s="10" t="s">
        <v>218</v>
      </c>
      <c r="AB17" s="45" t="s">
        <v>219</v>
      </c>
      <c r="AC17" s="10" t="s">
        <v>220</v>
      </c>
      <c r="AD17" s="10" t="s">
        <v>200</v>
      </c>
      <c r="AE17" s="12" t="s">
        <v>221</v>
      </c>
    </row>
    <row r="18" spans="1:31" s="9" customFormat="1" ht="188.4" customHeight="1" x14ac:dyDescent="0.3">
      <c r="A18" s="43" t="s">
        <v>146</v>
      </c>
      <c r="B18" s="10" t="s">
        <v>222</v>
      </c>
      <c r="C18" s="10" t="s">
        <v>223</v>
      </c>
      <c r="D18" s="11" t="s">
        <v>31</v>
      </c>
      <c r="E18" s="11" t="s">
        <v>22</v>
      </c>
      <c r="F18" s="11">
        <v>179</v>
      </c>
      <c r="G18" s="32">
        <v>470</v>
      </c>
      <c r="H18" s="32">
        <v>110</v>
      </c>
      <c r="I18" s="21">
        <v>157</v>
      </c>
      <c r="J18" s="64" t="s">
        <v>401</v>
      </c>
      <c r="K18" s="20">
        <v>157</v>
      </c>
      <c r="L18" s="114">
        <v>1</v>
      </c>
      <c r="M18" s="129">
        <f t="shared" si="1"/>
        <v>0.33404255319148934</v>
      </c>
      <c r="N18" s="32">
        <v>120</v>
      </c>
      <c r="O18" s="99">
        <v>49</v>
      </c>
      <c r="P18" s="100" t="s">
        <v>457</v>
      </c>
      <c r="Q18" s="39">
        <f>O18+I18</f>
        <v>206</v>
      </c>
      <c r="R18" s="112">
        <f>O18/N18</f>
        <v>0.40833333333333333</v>
      </c>
      <c r="S18" s="112">
        <f>Q18/G18</f>
        <v>0.43829787234042555</v>
      </c>
      <c r="T18" s="141">
        <v>137</v>
      </c>
      <c r="U18" s="124" t="s">
        <v>549</v>
      </c>
      <c r="V18" s="141">
        <f>T18</f>
        <v>137</v>
      </c>
      <c r="W18" s="18">
        <v>1</v>
      </c>
      <c r="X18" s="18">
        <f t="shared" si="2"/>
        <v>0.29148936170212764</v>
      </c>
      <c r="Y18" s="21">
        <v>120</v>
      </c>
      <c r="Z18" s="21">
        <v>120</v>
      </c>
      <c r="AA18" s="10" t="s">
        <v>224</v>
      </c>
      <c r="AB18" s="45" t="s">
        <v>225</v>
      </c>
      <c r="AC18" s="10" t="s">
        <v>103</v>
      </c>
      <c r="AD18" s="10" t="s">
        <v>226</v>
      </c>
      <c r="AE18" s="12" t="s">
        <v>227</v>
      </c>
    </row>
    <row r="19" spans="1:31" s="9" customFormat="1" ht="80.400000000000006" customHeight="1" x14ac:dyDescent="0.3">
      <c r="A19" s="43" t="s">
        <v>146</v>
      </c>
      <c r="B19" s="10" t="s">
        <v>222</v>
      </c>
      <c r="C19" s="20" t="s">
        <v>228</v>
      </c>
      <c r="D19" s="21" t="s">
        <v>21</v>
      </c>
      <c r="E19" s="11" t="s">
        <v>22</v>
      </c>
      <c r="F19" s="11">
        <v>0</v>
      </c>
      <c r="G19" s="32">
        <v>20</v>
      </c>
      <c r="H19" s="32">
        <v>0</v>
      </c>
      <c r="I19" s="21">
        <v>0</v>
      </c>
      <c r="J19" s="92" t="s">
        <v>126</v>
      </c>
      <c r="K19" s="21">
        <v>0</v>
      </c>
      <c r="L19" s="114">
        <v>0</v>
      </c>
      <c r="M19" s="129">
        <f t="shared" si="1"/>
        <v>0</v>
      </c>
      <c r="N19" s="32">
        <v>6</v>
      </c>
      <c r="O19" s="99">
        <v>0</v>
      </c>
      <c r="P19" s="98" t="s">
        <v>452</v>
      </c>
      <c r="Q19" s="39">
        <v>0</v>
      </c>
      <c r="R19" s="18">
        <v>0</v>
      </c>
      <c r="S19" s="18">
        <v>0</v>
      </c>
      <c r="T19" s="140">
        <v>0</v>
      </c>
      <c r="U19" s="47" t="s">
        <v>534</v>
      </c>
      <c r="V19" s="140">
        <f>T19</f>
        <v>0</v>
      </c>
      <c r="W19" s="18">
        <f t="shared" si="3"/>
        <v>0</v>
      </c>
      <c r="X19" s="18">
        <f t="shared" si="2"/>
        <v>0</v>
      </c>
      <c r="Y19" s="21">
        <v>7</v>
      </c>
      <c r="Z19" s="21">
        <v>7</v>
      </c>
      <c r="AA19" s="10" t="s">
        <v>229</v>
      </c>
      <c r="AB19" s="45" t="s">
        <v>230</v>
      </c>
      <c r="AC19" s="10" t="s">
        <v>231</v>
      </c>
      <c r="AD19" s="10" t="s">
        <v>24</v>
      </c>
      <c r="AE19" s="12" t="s">
        <v>232</v>
      </c>
    </row>
    <row r="20" spans="1:31" ht="284.39999999999998" customHeight="1" x14ac:dyDescent="0.3">
      <c r="A20" s="48" t="s">
        <v>146</v>
      </c>
      <c r="B20" s="49" t="s">
        <v>222</v>
      </c>
      <c r="C20" s="20" t="s">
        <v>233</v>
      </c>
      <c r="D20" s="21" t="s">
        <v>31</v>
      </c>
      <c r="E20" s="50" t="s">
        <v>22</v>
      </c>
      <c r="F20" s="50">
        <v>0</v>
      </c>
      <c r="G20" s="32">
        <v>5</v>
      </c>
      <c r="H20" s="32">
        <v>3</v>
      </c>
      <c r="I20" s="21">
        <v>3</v>
      </c>
      <c r="J20" s="64" t="s">
        <v>404</v>
      </c>
      <c r="K20" s="20">
        <v>3</v>
      </c>
      <c r="L20" s="114">
        <f t="shared" si="0"/>
        <v>1</v>
      </c>
      <c r="M20" s="129">
        <f t="shared" si="1"/>
        <v>0.6</v>
      </c>
      <c r="N20" s="32">
        <v>5</v>
      </c>
      <c r="O20" s="104">
        <v>2</v>
      </c>
      <c r="P20" s="103" t="s">
        <v>458</v>
      </c>
      <c r="Q20" s="96">
        <f>O20+I20</f>
        <v>5</v>
      </c>
      <c r="R20" s="115">
        <f>O20/N20</f>
        <v>0.4</v>
      </c>
      <c r="S20" s="115">
        <f>Q20/G20</f>
        <v>1</v>
      </c>
      <c r="T20" s="140">
        <v>5</v>
      </c>
      <c r="U20" s="148" t="s">
        <v>551</v>
      </c>
      <c r="V20" s="140">
        <v>5</v>
      </c>
      <c r="W20" s="18">
        <f>T20/N20</f>
        <v>1</v>
      </c>
      <c r="X20" s="18">
        <v>1</v>
      </c>
      <c r="Y20" s="21">
        <v>5</v>
      </c>
      <c r="Z20" s="21">
        <v>5</v>
      </c>
      <c r="AA20" s="49" t="s">
        <v>234</v>
      </c>
      <c r="AB20" s="51" t="s">
        <v>235</v>
      </c>
      <c r="AC20" s="49" t="s">
        <v>236</v>
      </c>
      <c r="AD20" s="49" t="s">
        <v>226</v>
      </c>
      <c r="AE20" s="52" t="s">
        <v>237</v>
      </c>
    </row>
    <row r="21" spans="1:31" ht="400.2" customHeight="1" x14ac:dyDescent="0.3">
      <c r="A21" s="43" t="s">
        <v>146</v>
      </c>
      <c r="B21" s="10" t="s">
        <v>238</v>
      </c>
      <c r="C21" s="20" t="s">
        <v>239</v>
      </c>
      <c r="D21" s="20" t="s">
        <v>31</v>
      </c>
      <c r="E21" s="11" t="s">
        <v>22</v>
      </c>
      <c r="F21" s="10">
        <v>16</v>
      </c>
      <c r="G21" s="152">
        <v>31</v>
      </c>
      <c r="H21" s="152">
        <v>16</v>
      </c>
      <c r="I21" s="21">
        <v>19</v>
      </c>
      <c r="J21" s="131" t="s">
        <v>428</v>
      </c>
      <c r="K21" s="20">
        <v>19</v>
      </c>
      <c r="L21" s="114">
        <v>1</v>
      </c>
      <c r="M21" s="129">
        <f t="shared" si="1"/>
        <v>0.61290322580645162</v>
      </c>
      <c r="N21" s="152">
        <v>20</v>
      </c>
      <c r="O21" s="104">
        <v>4</v>
      </c>
      <c r="P21" s="103" t="s">
        <v>459</v>
      </c>
      <c r="Q21" s="95">
        <f>O21+I21</f>
        <v>23</v>
      </c>
      <c r="R21" s="111">
        <f>O21/N21</f>
        <v>0.2</v>
      </c>
      <c r="S21" s="111">
        <v>1</v>
      </c>
      <c r="T21" s="141">
        <v>17</v>
      </c>
      <c r="U21" s="148" t="s">
        <v>555</v>
      </c>
      <c r="V21" s="141">
        <f>O21+T21</f>
        <v>21</v>
      </c>
      <c r="W21" s="18">
        <f t="shared" si="3"/>
        <v>0.85</v>
      </c>
      <c r="X21" s="18">
        <f t="shared" si="2"/>
        <v>0.67741935483870963</v>
      </c>
      <c r="Y21" s="20">
        <v>25</v>
      </c>
      <c r="Z21" s="20">
        <v>31</v>
      </c>
      <c r="AA21" s="10" t="s">
        <v>240</v>
      </c>
      <c r="AB21" s="45" t="s">
        <v>241</v>
      </c>
      <c r="AC21" s="10" t="s">
        <v>242</v>
      </c>
      <c r="AD21" s="10" t="s">
        <v>243</v>
      </c>
      <c r="AE21" s="54" t="s">
        <v>244</v>
      </c>
    </row>
    <row r="22" spans="1:31" ht="182.4" customHeight="1" x14ac:dyDescent="0.3">
      <c r="A22" s="43" t="s">
        <v>146</v>
      </c>
      <c r="B22" s="10" t="s">
        <v>238</v>
      </c>
      <c r="C22" s="20" t="s">
        <v>245</v>
      </c>
      <c r="D22" s="20" t="s">
        <v>31</v>
      </c>
      <c r="E22" s="11" t="s">
        <v>22</v>
      </c>
      <c r="F22" s="10">
        <v>123</v>
      </c>
      <c r="G22" s="152">
        <v>550</v>
      </c>
      <c r="H22" s="152">
        <v>130</v>
      </c>
      <c r="I22" s="21">
        <v>231</v>
      </c>
      <c r="J22" s="64" t="s">
        <v>429</v>
      </c>
      <c r="K22" s="20">
        <v>231</v>
      </c>
      <c r="L22" s="114">
        <v>1</v>
      </c>
      <c r="M22" s="129">
        <f t="shared" si="1"/>
        <v>0.42</v>
      </c>
      <c r="N22" s="152">
        <v>135</v>
      </c>
      <c r="O22" s="104">
        <v>90</v>
      </c>
      <c r="P22" s="103" t="s">
        <v>470</v>
      </c>
      <c r="Q22" s="95">
        <f>O22+I22</f>
        <v>321</v>
      </c>
      <c r="R22" s="111">
        <f>O22/N22</f>
        <v>0.66666666666666663</v>
      </c>
      <c r="S22" s="111">
        <f>Q22/G22</f>
        <v>0.58363636363636362</v>
      </c>
      <c r="T22" s="141">
        <v>321</v>
      </c>
      <c r="U22" s="124" t="s">
        <v>495</v>
      </c>
      <c r="V22" s="141">
        <f>I22+O22+T22</f>
        <v>642</v>
      </c>
      <c r="W22" s="18">
        <v>1</v>
      </c>
      <c r="X22" s="18">
        <v>1</v>
      </c>
      <c r="Y22" s="20">
        <v>140</v>
      </c>
      <c r="Z22" s="20">
        <v>145</v>
      </c>
      <c r="AA22" s="10" t="s">
        <v>246</v>
      </c>
      <c r="AB22" s="45" t="s">
        <v>247</v>
      </c>
      <c r="AC22" s="10" t="s">
        <v>248</v>
      </c>
      <c r="AD22" s="10" t="s">
        <v>121</v>
      </c>
      <c r="AE22" s="54" t="s">
        <v>244</v>
      </c>
    </row>
    <row r="23" spans="1:31" ht="193.8" customHeight="1" x14ac:dyDescent="0.3">
      <c r="A23" s="48" t="s">
        <v>146</v>
      </c>
      <c r="B23" s="49" t="s">
        <v>238</v>
      </c>
      <c r="C23" s="20" t="s">
        <v>249</v>
      </c>
      <c r="D23" s="20" t="s">
        <v>31</v>
      </c>
      <c r="E23" s="50" t="s">
        <v>22</v>
      </c>
      <c r="F23" s="49">
        <v>213</v>
      </c>
      <c r="G23" s="152">
        <v>902</v>
      </c>
      <c r="H23" s="152">
        <v>218</v>
      </c>
      <c r="I23" s="20">
        <v>310</v>
      </c>
      <c r="J23" s="131" t="s">
        <v>403</v>
      </c>
      <c r="K23" s="20">
        <v>310</v>
      </c>
      <c r="L23" s="114">
        <v>1</v>
      </c>
      <c r="M23" s="129">
        <f>I23/G23</f>
        <v>0.34368070953436808</v>
      </c>
      <c r="N23" s="152">
        <v>223</v>
      </c>
      <c r="O23" s="104">
        <v>87</v>
      </c>
      <c r="P23" s="103" t="s">
        <v>471</v>
      </c>
      <c r="Q23" s="95">
        <f>O23+I23</f>
        <v>397</v>
      </c>
      <c r="R23" s="111">
        <f>O23/N23</f>
        <v>0.39013452914798208</v>
      </c>
      <c r="S23" s="111">
        <f>Q23/G23</f>
        <v>0.4401330376940133</v>
      </c>
      <c r="T23" s="141">
        <v>394</v>
      </c>
      <c r="U23" s="124" t="s">
        <v>497</v>
      </c>
      <c r="V23" s="141">
        <f>I23+O23+T23</f>
        <v>791</v>
      </c>
      <c r="W23" s="18">
        <v>1</v>
      </c>
      <c r="X23" s="18">
        <f t="shared" si="2"/>
        <v>0.87694013303769403</v>
      </c>
      <c r="Y23" s="20">
        <v>228</v>
      </c>
      <c r="Z23" s="20">
        <v>233</v>
      </c>
      <c r="AA23" s="49" t="s">
        <v>250</v>
      </c>
      <c r="AB23" s="51" t="s">
        <v>251</v>
      </c>
      <c r="AC23" s="49" t="s">
        <v>248</v>
      </c>
      <c r="AD23" s="49" t="s">
        <v>121</v>
      </c>
      <c r="AE23" s="54" t="s">
        <v>252</v>
      </c>
    </row>
    <row r="24" spans="1:31" ht="15" thickBot="1" x14ac:dyDescent="0.35">
      <c r="I24" s="23"/>
      <c r="J24" s="132"/>
      <c r="K24" s="128"/>
      <c r="L24" s="23"/>
      <c r="M24" s="23"/>
    </row>
    <row r="25" spans="1:31" ht="29.4" thickBot="1" x14ac:dyDescent="0.35">
      <c r="A25" s="163" t="s">
        <v>539</v>
      </c>
      <c r="B25" s="168">
        <f>(W3+W4+W5+W6+W7+W8+W9+W10+W11+W12+W13+W14+W15+W16+W17+W18+W19+W20+W21+W22+W23)/21</f>
        <v>0.94342016008682683</v>
      </c>
      <c r="I25" s="23"/>
      <c r="J25" s="132"/>
      <c r="K25" s="128"/>
      <c r="L25" s="23"/>
      <c r="M25" s="23"/>
    </row>
    <row r="26" spans="1:31" ht="29.4" thickBot="1" x14ac:dyDescent="0.35">
      <c r="A26" s="163" t="s">
        <v>540</v>
      </c>
      <c r="B26" s="167">
        <f>+B25*0.25</f>
        <v>0.23585504002170671</v>
      </c>
      <c r="I26" s="23"/>
      <c r="J26" s="132"/>
      <c r="K26" s="128"/>
      <c r="L26" s="23"/>
      <c r="M26" s="23"/>
    </row>
    <row r="27" spans="1:31" ht="15" thickBot="1" x14ac:dyDescent="0.35">
      <c r="A27" s="165"/>
      <c r="B27" s="166"/>
      <c r="I27" s="23"/>
      <c r="J27" s="132"/>
      <c r="K27" s="128"/>
      <c r="L27" s="23"/>
      <c r="M27" s="23"/>
    </row>
    <row r="28" spans="1:31" ht="21" customHeight="1" thickBot="1" x14ac:dyDescent="0.35">
      <c r="A28" s="163" t="s">
        <v>125</v>
      </c>
      <c r="B28" s="167">
        <f>(X3+X4+X5+X6+X7+X8+X9+X10+X11+X12+X13+X14+X15+X16+X17+X18+X19+X20+X21+X22+X23)/21</f>
        <v>0.66585841217473252</v>
      </c>
      <c r="I28" s="23"/>
      <c r="J28" s="132"/>
      <c r="K28" s="128"/>
      <c r="L28" s="23"/>
      <c r="M28" s="23"/>
    </row>
    <row r="29" spans="1:31" ht="29.4" thickBot="1" x14ac:dyDescent="0.35">
      <c r="A29" s="163" t="s">
        <v>145</v>
      </c>
      <c r="B29" s="167">
        <f>B28*0.25</f>
        <v>0.16646460304368313</v>
      </c>
      <c r="I29" s="23"/>
      <c r="J29" s="132"/>
      <c r="K29" s="128"/>
      <c r="L29" s="23"/>
      <c r="M29" s="23"/>
    </row>
  </sheetData>
  <mergeCells count="2">
    <mergeCell ref="A1:B1"/>
    <mergeCell ref="C1:AE1"/>
  </mergeCells>
  <pageMargins left="0.7" right="0.7" top="0.75" bottom="0.75" header="0.3" footer="0.3"/>
  <pageSetup paperSize="9" scale="1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9644-3CBA-40BF-B421-547DB5E9AB94}">
  <dimension ref="A1:AE13"/>
  <sheetViews>
    <sheetView zoomScale="80" zoomScaleNormal="80" workbookViewId="0">
      <selection activeCell="N2" sqref="N1:N1048576"/>
    </sheetView>
  </sheetViews>
  <sheetFormatPr baseColWidth="10" defaultRowHeight="14.4" x14ac:dyDescent="0.3"/>
  <cols>
    <col min="1" max="1" width="26.21875" style="1" customWidth="1"/>
    <col min="2" max="2" width="20.44140625" style="1" customWidth="1"/>
    <col min="3" max="3" width="33.44140625" style="1" customWidth="1"/>
    <col min="4" max="4" width="16" style="1" customWidth="1"/>
    <col min="5" max="5" width="13.77734375" style="1" customWidth="1"/>
    <col min="6" max="6" width="13.109375" style="1" customWidth="1"/>
    <col min="7" max="7" width="12.109375" style="23" customWidth="1"/>
    <col min="8" max="8" width="14.33203125" style="23" customWidth="1"/>
    <col min="9" max="9" width="13.77734375" style="1" customWidth="1"/>
    <col min="10" max="10" width="49.44140625" style="24" customWidth="1"/>
    <col min="11" max="11" width="18.44140625" style="56" customWidth="1"/>
    <col min="12" max="12" width="17.109375" style="1" customWidth="1"/>
    <col min="13" max="13" width="16.44140625" style="1" customWidth="1"/>
    <col min="14" max="14" width="14.33203125" style="23" customWidth="1"/>
    <col min="15" max="15" width="14.33203125" style="1" customWidth="1"/>
    <col min="16" max="16" width="50.44140625" style="1" customWidth="1"/>
    <col min="17" max="20" width="14.33203125" style="1" customWidth="1"/>
    <col min="21" max="21" width="52.33203125" style="24" customWidth="1"/>
    <col min="22" max="24" width="14.33203125" style="1" customWidth="1"/>
    <col min="25" max="25" width="14" style="1" customWidth="1"/>
    <col min="26" max="26" width="11.77734375" style="1" customWidth="1"/>
    <col min="27" max="27" width="31.6640625" style="1" customWidth="1"/>
    <col min="28" max="28" width="60.88671875" style="56" customWidth="1"/>
    <col min="29" max="29" width="30.109375" style="1" customWidth="1"/>
    <col min="30" max="30" width="17.44140625" style="1" customWidth="1"/>
    <col min="31" max="31" width="33.109375" style="1" customWidth="1"/>
    <col min="32" max="16384" width="11.5546875" style="1"/>
  </cols>
  <sheetData>
    <row r="1" spans="1:31" customFormat="1" ht="91.5" customHeight="1" thickBot="1" x14ac:dyDescent="0.35">
      <c r="A1" s="185"/>
      <c r="B1" s="186"/>
      <c r="C1" s="187" t="s">
        <v>541</v>
      </c>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9"/>
    </row>
    <row r="2" spans="1:31" s="128" customFormat="1" ht="55.8" customHeight="1" thickBot="1" x14ac:dyDescent="0.35">
      <c r="A2" s="122" t="s">
        <v>0</v>
      </c>
      <c r="B2" s="118" t="s">
        <v>1</v>
      </c>
      <c r="C2" s="118" t="s">
        <v>2</v>
      </c>
      <c r="D2" s="118" t="s">
        <v>3</v>
      </c>
      <c r="E2" s="118" t="s">
        <v>4</v>
      </c>
      <c r="F2" s="118" t="s">
        <v>7</v>
      </c>
      <c r="G2" s="118" t="s">
        <v>8</v>
      </c>
      <c r="H2" s="118" t="s">
        <v>9</v>
      </c>
      <c r="I2" s="118" t="s">
        <v>10</v>
      </c>
      <c r="J2" s="120" t="s">
        <v>11</v>
      </c>
      <c r="K2" s="120" t="s">
        <v>416</v>
      </c>
      <c r="L2" s="121" t="s">
        <v>414</v>
      </c>
      <c r="M2" s="121" t="s">
        <v>415</v>
      </c>
      <c r="N2" s="118" t="s">
        <v>12</v>
      </c>
      <c r="O2" s="120" t="s">
        <v>431</v>
      </c>
      <c r="P2" s="120" t="s">
        <v>432</v>
      </c>
      <c r="Q2" s="120" t="s">
        <v>450</v>
      </c>
      <c r="R2" s="121" t="s">
        <v>451</v>
      </c>
      <c r="S2" s="121" t="s">
        <v>433</v>
      </c>
      <c r="T2" s="120" t="s">
        <v>478</v>
      </c>
      <c r="U2" s="120" t="s">
        <v>479</v>
      </c>
      <c r="V2" s="120" t="s">
        <v>487</v>
      </c>
      <c r="W2" s="121" t="s">
        <v>488</v>
      </c>
      <c r="X2" s="121" t="s">
        <v>477</v>
      </c>
      <c r="Y2" s="118" t="s">
        <v>13</v>
      </c>
      <c r="Z2" s="118" t="s">
        <v>14</v>
      </c>
      <c r="AA2" s="118" t="s">
        <v>5</v>
      </c>
      <c r="AB2" s="118" t="s">
        <v>6</v>
      </c>
      <c r="AC2" s="118" t="s">
        <v>15</v>
      </c>
      <c r="AD2" s="118" t="s">
        <v>16</v>
      </c>
      <c r="AE2" s="127" t="s">
        <v>17</v>
      </c>
    </row>
    <row r="3" spans="1:31" ht="57" customHeight="1" x14ac:dyDescent="0.3">
      <c r="A3" s="43" t="s">
        <v>253</v>
      </c>
      <c r="B3" s="10" t="s">
        <v>254</v>
      </c>
      <c r="C3" s="44" t="s">
        <v>255</v>
      </c>
      <c r="D3" s="10" t="s">
        <v>31</v>
      </c>
      <c r="E3" s="10" t="s">
        <v>54</v>
      </c>
      <c r="F3" s="10">
        <v>1</v>
      </c>
      <c r="G3" s="20">
        <v>3</v>
      </c>
      <c r="H3" s="20">
        <v>0</v>
      </c>
      <c r="I3" s="10">
        <v>0</v>
      </c>
      <c r="J3" s="46" t="s">
        <v>126</v>
      </c>
      <c r="K3" s="10">
        <v>0</v>
      </c>
      <c r="L3" s="10">
        <v>0</v>
      </c>
      <c r="M3" s="10">
        <v>0</v>
      </c>
      <c r="N3" s="20">
        <v>1</v>
      </c>
      <c r="O3" s="10">
        <v>0</v>
      </c>
      <c r="P3" s="10" t="s">
        <v>452</v>
      </c>
      <c r="Q3" s="10">
        <v>0</v>
      </c>
      <c r="R3" s="53">
        <v>0</v>
      </c>
      <c r="S3" s="53">
        <v>0</v>
      </c>
      <c r="T3" s="14">
        <v>1</v>
      </c>
      <c r="U3" s="47" t="s">
        <v>496</v>
      </c>
      <c r="V3" s="14">
        <f>T3</f>
        <v>1</v>
      </c>
      <c r="W3" s="53">
        <f>T3/N3</f>
        <v>1</v>
      </c>
      <c r="X3" s="53">
        <f>V3/G3</f>
        <v>0.33333333333333331</v>
      </c>
      <c r="Y3" s="10">
        <v>1</v>
      </c>
      <c r="Z3" s="10">
        <v>1</v>
      </c>
      <c r="AA3" s="10" t="s">
        <v>255</v>
      </c>
      <c r="AB3" s="10" t="s">
        <v>256</v>
      </c>
      <c r="AC3" s="10" t="s">
        <v>257</v>
      </c>
      <c r="AD3" s="10" t="s">
        <v>24</v>
      </c>
      <c r="AE3" s="12" t="s">
        <v>258</v>
      </c>
    </row>
    <row r="4" spans="1:31" ht="163.19999999999999" customHeight="1" x14ac:dyDescent="0.3">
      <c r="A4" s="43" t="s">
        <v>253</v>
      </c>
      <c r="B4" s="10" t="s">
        <v>254</v>
      </c>
      <c r="C4" s="44" t="s">
        <v>259</v>
      </c>
      <c r="D4" s="11" t="s">
        <v>31</v>
      </c>
      <c r="E4" s="10" t="s">
        <v>22</v>
      </c>
      <c r="F4" s="14">
        <v>21</v>
      </c>
      <c r="G4" s="93">
        <v>6</v>
      </c>
      <c r="H4" s="93">
        <v>2</v>
      </c>
      <c r="I4" s="21">
        <v>2</v>
      </c>
      <c r="J4" s="46" t="s">
        <v>430</v>
      </c>
      <c r="K4" s="10">
        <v>2</v>
      </c>
      <c r="L4" s="53">
        <v>1</v>
      </c>
      <c r="M4" s="7">
        <f>K4/G4</f>
        <v>0.33333333333333331</v>
      </c>
      <c r="N4" s="93">
        <v>4</v>
      </c>
      <c r="O4" s="13">
        <v>1</v>
      </c>
      <c r="P4" s="105" t="s">
        <v>460</v>
      </c>
      <c r="Q4" s="13">
        <f>O4+I4</f>
        <v>3</v>
      </c>
      <c r="R4" s="112">
        <f>O4/N4</f>
        <v>0.25</v>
      </c>
      <c r="S4" s="112">
        <f>Q4/G4</f>
        <v>0.5</v>
      </c>
      <c r="T4" s="13">
        <v>1</v>
      </c>
      <c r="U4" s="124" t="s">
        <v>505</v>
      </c>
      <c r="V4" s="139">
        <f>T4+O4+K4</f>
        <v>4</v>
      </c>
      <c r="W4" s="53">
        <v>1</v>
      </c>
      <c r="X4" s="53">
        <f>V4/G4</f>
        <v>0.66666666666666663</v>
      </c>
      <c r="Y4" s="13">
        <v>5</v>
      </c>
      <c r="Z4" s="13">
        <v>6</v>
      </c>
      <c r="AA4" s="10" t="s">
        <v>260</v>
      </c>
      <c r="AB4" s="10" t="s">
        <v>261</v>
      </c>
      <c r="AC4" s="10" t="s">
        <v>262</v>
      </c>
      <c r="AD4" s="10" t="s">
        <v>24</v>
      </c>
      <c r="AE4" s="54" t="s">
        <v>263</v>
      </c>
    </row>
    <row r="5" spans="1:31" ht="115.2" x14ac:dyDescent="0.3">
      <c r="A5" s="43" t="s">
        <v>253</v>
      </c>
      <c r="B5" s="10" t="s">
        <v>264</v>
      </c>
      <c r="C5" s="44" t="s">
        <v>265</v>
      </c>
      <c r="D5" s="11" t="s">
        <v>31</v>
      </c>
      <c r="E5" s="10" t="s">
        <v>22</v>
      </c>
      <c r="F5" s="11">
        <v>0</v>
      </c>
      <c r="G5" s="21">
        <v>1</v>
      </c>
      <c r="H5" s="21">
        <v>0</v>
      </c>
      <c r="I5" s="11">
        <v>0</v>
      </c>
      <c r="J5" s="46" t="s">
        <v>126</v>
      </c>
      <c r="K5" s="10">
        <v>0</v>
      </c>
      <c r="L5" s="11">
        <v>0</v>
      </c>
      <c r="M5" s="11">
        <v>0</v>
      </c>
      <c r="N5" s="21">
        <v>1</v>
      </c>
      <c r="O5" s="11">
        <v>0</v>
      </c>
      <c r="P5" s="11" t="s">
        <v>452</v>
      </c>
      <c r="Q5" s="11">
        <v>0</v>
      </c>
      <c r="R5" s="18">
        <v>0</v>
      </c>
      <c r="S5" s="18">
        <v>0</v>
      </c>
      <c r="T5" s="14">
        <v>1</v>
      </c>
      <c r="U5" s="47" t="s">
        <v>500</v>
      </c>
      <c r="V5" s="14">
        <f>T5</f>
        <v>1</v>
      </c>
      <c r="W5" s="53">
        <f t="shared" ref="W5" si="0">T5/N5</f>
        <v>1</v>
      </c>
      <c r="X5" s="53">
        <f t="shared" ref="X5:X6" si="1">V5/G5</f>
        <v>1</v>
      </c>
      <c r="Y5" s="11">
        <v>0</v>
      </c>
      <c r="Z5" s="11">
        <v>0</v>
      </c>
      <c r="AA5" s="10" t="s">
        <v>265</v>
      </c>
      <c r="AB5" s="10" t="s">
        <v>266</v>
      </c>
      <c r="AC5" s="10" t="s">
        <v>267</v>
      </c>
      <c r="AD5" s="10" t="s">
        <v>24</v>
      </c>
      <c r="AE5" s="12" t="s">
        <v>268</v>
      </c>
    </row>
    <row r="6" spans="1:31" ht="273.60000000000002" customHeight="1" x14ac:dyDescent="0.3">
      <c r="A6" s="43" t="s">
        <v>253</v>
      </c>
      <c r="B6" s="10" t="s">
        <v>264</v>
      </c>
      <c r="C6" s="44" t="s">
        <v>269</v>
      </c>
      <c r="D6" s="11" t="s">
        <v>93</v>
      </c>
      <c r="E6" s="10" t="s">
        <v>22</v>
      </c>
      <c r="F6" s="11">
        <v>0</v>
      </c>
      <c r="G6" s="114">
        <v>1</v>
      </c>
      <c r="H6" s="114">
        <v>0</v>
      </c>
      <c r="I6" s="13">
        <v>0</v>
      </c>
      <c r="J6" s="46" t="s">
        <v>126</v>
      </c>
      <c r="K6" s="10">
        <v>0</v>
      </c>
      <c r="L6" s="18">
        <v>0</v>
      </c>
      <c r="M6" s="18">
        <v>0</v>
      </c>
      <c r="N6" s="114">
        <v>0.4</v>
      </c>
      <c r="O6" s="18">
        <v>0.01</v>
      </c>
      <c r="P6" s="47" t="s">
        <v>461</v>
      </c>
      <c r="Q6" s="18">
        <v>0.01</v>
      </c>
      <c r="R6" s="18">
        <f>O6/N6</f>
        <v>2.4999999999999998E-2</v>
      </c>
      <c r="S6" s="112">
        <f>Q6/G6</f>
        <v>0.01</v>
      </c>
      <c r="T6" s="112">
        <v>0.4</v>
      </c>
      <c r="U6" s="124" t="s">
        <v>501</v>
      </c>
      <c r="V6" s="112">
        <f>T6</f>
        <v>0.4</v>
      </c>
      <c r="W6" s="53">
        <f>T6/N6</f>
        <v>1</v>
      </c>
      <c r="X6" s="53">
        <f t="shared" si="1"/>
        <v>0.4</v>
      </c>
      <c r="Y6" s="18">
        <v>0.8</v>
      </c>
      <c r="Z6" s="18">
        <v>1</v>
      </c>
      <c r="AA6" s="10" t="s">
        <v>270</v>
      </c>
      <c r="AB6" s="10" t="s">
        <v>271</v>
      </c>
      <c r="AC6" s="10" t="s">
        <v>272</v>
      </c>
      <c r="AD6" s="10" t="s">
        <v>24</v>
      </c>
      <c r="AE6" s="12" t="s">
        <v>273</v>
      </c>
    </row>
    <row r="7" spans="1:31" ht="15" thickBot="1" x14ac:dyDescent="0.35">
      <c r="F7" s="9"/>
      <c r="I7" s="9"/>
      <c r="J7" s="57"/>
      <c r="K7" s="85"/>
      <c r="L7" s="9"/>
      <c r="M7" s="9"/>
      <c r="O7" s="9"/>
      <c r="P7" s="9"/>
      <c r="Q7" s="9"/>
      <c r="R7" s="9"/>
      <c r="S7" s="9"/>
      <c r="T7" s="9"/>
      <c r="U7" s="57"/>
      <c r="V7" s="9"/>
      <c r="W7" s="9"/>
      <c r="X7" s="9"/>
      <c r="Y7" s="9"/>
      <c r="Z7" s="9"/>
      <c r="AC7" s="9"/>
      <c r="AD7" s="9"/>
      <c r="AE7" s="9"/>
    </row>
    <row r="8" spans="1:31" ht="34.799999999999997" customHeight="1" thickBot="1" x14ac:dyDescent="0.35">
      <c r="A8" s="163" t="s">
        <v>539</v>
      </c>
      <c r="B8" s="168">
        <f>(W3+W4+W5+W6)/4</f>
        <v>1</v>
      </c>
      <c r="F8" s="9"/>
      <c r="G8" s="23" t="s">
        <v>408</v>
      </c>
      <c r="I8" s="9"/>
      <c r="J8" s="57"/>
      <c r="K8" s="85"/>
      <c r="L8" s="9"/>
      <c r="M8" s="9"/>
      <c r="O8" s="9"/>
      <c r="P8" s="9"/>
      <c r="Q8" s="9"/>
      <c r="R8" s="9"/>
      <c r="S8" s="9"/>
      <c r="T8" s="9"/>
      <c r="U8" s="57"/>
      <c r="V8" s="9"/>
      <c r="W8" s="9"/>
      <c r="X8" s="9"/>
      <c r="Y8" s="9"/>
      <c r="Z8" s="9"/>
      <c r="AC8" s="9"/>
      <c r="AD8" s="9"/>
      <c r="AE8" s="9"/>
    </row>
    <row r="9" spans="1:31" ht="42" customHeight="1" thickBot="1" x14ac:dyDescent="0.35">
      <c r="A9" s="163" t="s">
        <v>540</v>
      </c>
      <c r="B9" s="167">
        <f>B8*0.15</f>
        <v>0.15</v>
      </c>
    </row>
    <row r="10" spans="1:31" ht="15" thickBot="1" x14ac:dyDescent="0.35">
      <c r="A10" s="165"/>
      <c r="B10" s="166"/>
    </row>
    <row r="11" spans="1:31" ht="31.2" customHeight="1" thickBot="1" x14ac:dyDescent="0.35">
      <c r="A11" s="163" t="s">
        <v>125</v>
      </c>
      <c r="B11" s="167">
        <f>(X3+X4+X5+X6)/4</f>
        <v>0.6</v>
      </c>
    </row>
    <row r="12" spans="1:31" ht="37.200000000000003" customHeight="1" thickBot="1" x14ac:dyDescent="0.35">
      <c r="A12" s="163" t="s">
        <v>145</v>
      </c>
      <c r="B12" s="167">
        <f>B11*0.15</f>
        <v>0.09</v>
      </c>
    </row>
    <row r="13" spans="1:31" ht="15" thickBot="1" x14ac:dyDescent="0.35">
      <c r="A13" s="173"/>
      <c r="B13" s="174"/>
    </row>
  </sheetData>
  <autoFilter ref="A2:AE2" xr:uid="{3C7C9644-3CBA-40BF-B421-547DB5E9AB94}"/>
  <mergeCells count="2">
    <mergeCell ref="A1:B1"/>
    <mergeCell ref="C1:AE1"/>
  </mergeCells>
  <phoneticPr fontId="3" type="noConversion"/>
  <pageMargins left="0.7" right="0.7" top="0.75" bottom="0.75" header="0.3" footer="0.3"/>
  <pageSetup paperSize="9" scale="1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F38E-A833-4FFC-AF34-A212C472824C}">
  <dimension ref="A1:AE28"/>
  <sheetViews>
    <sheetView zoomScale="80" zoomScaleNormal="80" workbookViewId="0">
      <pane ySplit="2" topLeftCell="A3" activePane="bottomLeft" state="frozen"/>
      <selection activeCell="G29" sqref="G29"/>
      <selection pane="bottomLeft" activeCell="P19" sqref="P19:X19"/>
    </sheetView>
  </sheetViews>
  <sheetFormatPr baseColWidth="10" defaultRowHeight="14.4" x14ac:dyDescent="0.3"/>
  <cols>
    <col min="1" max="1" width="22" style="1" customWidth="1"/>
    <col min="2" max="2" width="26.44140625" style="1" customWidth="1"/>
    <col min="3" max="3" width="25.21875" style="1" customWidth="1"/>
    <col min="4" max="4" width="13.88671875" style="1" customWidth="1"/>
    <col min="5" max="5" width="14.44140625" style="1" customWidth="1"/>
    <col min="6" max="6" width="18.21875" style="1" customWidth="1"/>
    <col min="7" max="7" width="18" style="1" customWidth="1"/>
    <col min="8" max="8" width="15" style="23" customWidth="1"/>
    <col min="9" max="9" width="20.6640625" style="1" customWidth="1"/>
    <col min="10" max="10" width="37.77734375" style="24" customWidth="1"/>
    <col min="11" max="11" width="19" style="56" customWidth="1"/>
    <col min="12" max="12" width="12.5546875" style="1" customWidth="1"/>
    <col min="13" max="13" width="15.44140625" style="1" customWidth="1"/>
    <col min="14" max="14" width="15" style="23" bestFit="1" customWidth="1"/>
    <col min="15" max="15" width="18.44140625" style="1" customWidth="1"/>
    <col min="16" max="16" width="41.109375" style="143" customWidth="1"/>
    <col min="17" max="17" width="17.5546875" style="1" customWidth="1"/>
    <col min="18" max="18" width="15.109375" style="1" customWidth="1"/>
    <col min="19" max="19" width="13.77734375" style="1" customWidth="1"/>
    <col min="20" max="20" width="15.88671875" style="1" customWidth="1"/>
    <col min="21" max="21" width="63.77734375" style="24" customWidth="1"/>
    <col min="22" max="22" width="16.109375" style="1" customWidth="1"/>
    <col min="23" max="23" width="13.77734375" style="1" customWidth="1"/>
    <col min="24" max="24" width="19.33203125" style="1" customWidth="1"/>
    <col min="25" max="25" width="19.44140625" style="23" customWidth="1"/>
    <col min="26" max="26" width="15" style="1" bestFit="1" customWidth="1"/>
    <col min="27" max="27" width="19.5546875" style="1" customWidth="1"/>
    <col min="28" max="28" width="54.33203125" style="55" customWidth="1"/>
    <col min="29" max="29" width="23.44140625" style="1" customWidth="1"/>
    <col min="30" max="30" width="12.21875" style="1" customWidth="1"/>
    <col min="31" max="31" width="35.5546875" style="1" customWidth="1"/>
    <col min="32" max="16384" width="11.5546875" style="1"/>
  </cols>
  <sheetData>
    <row r="1" spans="1:31" customFormat="1" ht="91.5" customHeight="1" thickBot="1" x14ac:dyDescent="0.35">
      <c r="A1" s="185"/>
      <c r="B1" s="186"/>
      <c r="C1" s="190" t="s">
        <v>541</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2"/>
    </row>
    <row r="2" spans="1:31" s="128" customFormat="1" ht="55.8" customHeight="1" thickBot="1" x14ac:dyDescent="0.35">
      <c r="A2" s="122" t="s">
        <v>0</v>
      </c>
      <c r="B2" s="118" t="s">
        <v>1</v>
      </c>
      <c r="C2" s="118" t="s">
        <v>2</v>
      </c>
      <c r="D2" s="118" t="s">
        <v>3</v>
      </c>
      <c r="E2" s="118" t="s">
        <v>4</v>
      </c>
      <c r="F2" s="118" t="s">
        <v>7</v>
      </c>
      <c r="G2" s="118" t="s">
        <v>8</v>
      </c>
      <c r="H2" s="118" t="s">
        <v>9</v>
      </c>
      <c r="I2" s="118" t="s">
        <v>418</v>
      </c>
      <c r="J2" s="120" t="s">
        <v>419</v>
      </c>
      <c r="K2" s="120" t="s">
        <v>420</v>
      </c>
      <c r="L2" s="121" t="s">
        <v>414</v>
      </c>
      <c r="M2" s="121" t="s">
        <v>415</v>
      </c>
      <c r="N2" s="118" t="s">
        <v>12</v>
      </c>
      <c r="O2" s="120" t="s">
        <v>431</v>
      </c>
      <c r="P2" s="120" t="s">
        <v>432</v>
      </c>
      <c r="Q2" s="120" t="s">
        <v>450</v>
      </c>
      <c r="R2" s="121" t="s">
        <v>451</v>
      </c>
      <c r="S2" s="121" t="s">
        <v>433</v>
      </c>
      <c r="T2" s="120" t="s">
        <v>478</v>
      </c>
      <c r="U2" s="120" t="s">
        <v>479</v>
      </c>
      <c r="V2" s="120" t="s">
        <v>487</v>
      </c>
      <c r="W2" s="121" t="s">
        <v>488</v>
      </c>
      <c r="X2" s="121" t="s">
        <v>477</v>
      </c>
      <c r="Y2" s="118" t="s">
        <v>13</v>
      </c>
      <c r="Z2" s="118" t="s">
        <v>14</v>
      </c>
      <c r="AA2" s="118" t="s">
        <v>5</v>
      </c>
      <c r="AB2" s="118" t="s">
        <v>6</v>
      </c>
      <c r="AC2" s="118" t="s">
        <v>15</v>
      </c>
      <c r="AD2" s="118" t="s">
        <v>16</v>
      </c>
      <c r="AE2" s="127" t="s">
        <v>17</v>
      </c>
    </row>
    <row r="3" spans="1:31" s="2" customFormat="1" ht="118.2" customHeight="1" x14ac:dyDescent="0.3">
      <c r="A3" s="43" t="s">
        <v>274</v>
      </c>
      <c r="B3" s="10" t="s">
        <v>275</v>
      </c>
      <c r="C3" s="10" t="s">
        <v>276</v>
      </c>
      <c r="D3" s="11" t="s">
        <v>31</v>
      </c>
      <c r="E3" s="10" t="s">
        <v>22</v>
      </c>
      <c r="F3" s="13">
        <v>3</v>
      </c>
      <c r="G3" s="14">
        <v>4</v>
      </c>
      <c r="H3" s="21">
        <v>1</v>
      </c>
      <c r="I3" s="20">
        <v>1</v>
      </c>
      <c r="J3" s="46" t="s">
        <v>381</v>
      </c>
      <c r="K3" s="10">
        <v>1</v>
      </c>
      <c r="L3" s="53">
        <f>I3/H3</f>
        <v>1</v>
      </c>
      <c r="M3" s="7">
        <f>K3/G3</f>
        <v>0.25</v>
      </c>
      <c r="N3" s="21">
        <v>2</v>
      </c>
      <c r="O3" s="11">
        <v>0</v>
      </c>
      <c r="P3" s="10" t="s">
        <v>452</v>
      </c>
      <c r="Q3" s="11">
        <v>0</v>
      </c>
      <c r="R3" s="18">
        <v>0</v>
      </c>
      <c r="S3" s="18">
        <v>0</v>
      </c>
      <c r="T3" s="11">
        <v>2</v>
      </c>
      <c r="U3" s="47" t="s">
        <v>556</v>
      </c>
      <c r="V3" s="11">
        <f>T3</f>
        <v>2</v>
      </c>
      <c r="W3" s="18">
        <f>T3/N3</f>
        <v>1</v>
      </c>
      <c r="X3" s="18">
        <f>V3/G3</f>
        <v>0.5</v>
      </c>
      <c r="Y3" s="21">
        <v>3</v>
      </c>
      <c r="Z3" s="11">
        <v>4</v>
      </c>
      <c r="AA3" s="10" t="s">
        <v>234</v>
      </c>
      <c r="AB3" s="45" t="s">
        <v>277</v>
      </c>
      <c r="AC3" s="10" t="s">
        <v>278</v>
      </c>
      <c r="AD3" s="10" t="s">
        <v>121</v>
      </c>
      <c r="AE3" s="12" t="s">
        <v>279</v>
      </c>
    </row>
    <row r="4" spans="1:31" s="2" customFormat="1" ht="210.6" customHeight="1" x14ac:dyDescent="0.3">
      <c r="A4" s="43" t="s">
        <v>274</v>
      </c>
      <c r="B4" s="10" t="s">
        <v>275</v>
      </c>
      <c r="C4" s="10" t="s">
        <v>280</v>
      </c>
      <c r="D4" s="10" t="s">
        <v>93</v>
      </c>
      <c r="E4" s="10" t="s">
        <v>22</v>
      </c>
      <c r="F4" s="11">
        <v>76</v>
      </c>
      <c r="G4" s="11">
        <v>80</v>
      </c>
      <c r="H4" s="21">
        <v>76</v>
      </c>
      <c r="I4" s="20">
        <v>75</v>
      </c>
      <c r="J4" s="46" t="s">
        <v>382</v>
      </c>
      <c r="K4" s="88">
        <v>0.75</v>
      </c>
      <c r="L4" s="53">
        <f>I4/H4</f>
        <v>0.98684210526315785</v>
      </c>
      <c r="M4" s="7">
        <v>0.93</v>
      </c>
      <c r="N4" s="21">
        <v>76</v>
      </c>
      <c r="O4" s="11">
        <v>0</v>
      </c>
      <c r="P4" s="10" t="s">
        <v>452</v>
      </c>
      <c r="Q4" s="11">
        <v>0</v>
      </c>
      <c r="R4" s="18">
        <v>0</v>
      </c>
      <c r="S4" s="18">
        <v>0</v>
      </c>
      <c r="T4" s="21">
        <v>75</v>
      </c>
      <c r="U4" s="47" t="s">
        <v>382</v>
      </c>
      <c r="V4" s="13">
        <v>75</v>
      </c>
      <c r="W4" s="18">
        <f>T4/N4</f>
        <v>0.98684210526315785</v>
      </c>
      <c r="X4" s="18">
        <f>V4/G4</f>
        <v>0.9375</v>
      </c>
      <c r="Y4" s="21">
        <v>80</v>
      </c>
      <c r="Z4" s="11">
        <v>80</v>
      </c>
      <c r="AA4" s="10" t="s">
        <v>280</v>
      </c>
      <c r="AB4" s="45" t="s">
        <v>281</v>
      </c>
      <c r="AC4" s="10" t="s">
        <v>282</v>
      </c>
      <c r="AD4" s="10" t="s">
        <v>121</v>
      </c>
      <c r="AE4" s="12" t="s">
        <v>283</v>
      </c>
    </row>
    <row r="5" spans="1:31" s="2" customFormat="1" ht="194.4" customHeight="1" x14ac:dyDescent="0.3">
      <c r="A5" s="43" t="s">
        <v>274</v>
      </c>
      <c r="B5" s="10" t="s">
        <v>275</v>
      </c>
      <c r="C5" s="10" t="s">
        <v>284</v>
      </c>
      <c r="D5" s="11" t="s">
        <v>31</v>
      </c>
      <c r="E5" s="10" t="s">
        <v>22</v>
      </c>
      <c r="F5" s="11">
        <v>0</v>
      </c>
      <c r="G5" s="11">
        <v>350</v>
      </c>
      <c r="H5" s="21">
        <v>0</v>
      </c>
      <c r="I5" s="11">
        <v>0</v>
      </c>
      <c r="J5" s="46" t="s">
        <v>126</v>
      </c>
      <c r="K5" s="10">
        <v>0</v>
      </c>
      <c r="L5" s="11">
        <v>0</v>
      </c>
      <c r="M5" s="7">
        <v>0</v>
      </c>
      <c r="N5" s="21">
        <v>50</v>
      </c>
      <c r="O5" s="11">
        <v>0</v>
      </c>
      <c r="P5" s="10" t="s">
        <v>452</v>
      </c>
      <c r="Q5" s="11">
        <v>0</v>
      </c>
      <c r="R5" s="18">
        <v>0</v>
      </c>
      <c r="S5" s="18">
        <v>0</v>
      </c>
      <c r="T5" s="11">
        <v>250</v>
      </c>
      <c r="U5" s="47" t="s">
        <v>545</v>
      </c>
      <c r="V5" s="13">
        <v>250</v>
      </c>
      <c r="W5" s="18">
        <v>1</v>
      </c>
      <c r="X5" s="7">
        <f>V5/G5</f>
        <v>0.7142857142857143</v>
      </c>
      <c r="Y5" s="21">
        <v>150</v>
      </c>
      <c r="Z5" s="11">
        <v>150</v>
      </c>
      <c r="AA5" s="10" t="s">
        <v>285</v>
      </c>
      <c r="AB5" s="45" t="s">
        <v>286</v>
      </c>
      <c r="AC5" s="10" t="s">
        <v>287</v>
      </c>
      <c r="AD5" s="10" t="s">
        <v>121</v>
      </c>
      <c r="AE5" s="12" t="s">
        <v>283</v>
      </c>
    </row>
    <row r="6" spans="1:31" s="2" customFormat="1" ht="40.799999999999997" customHeight="1" x14ac:dyDescent="0.3">
      <c r="A6" s="43" t="s">
        <v>274</v>
      </c>
      <c r="B6" s="10" t="s">
        <v>275</v>
      </c>
      <c r="C6" s="10" t="s">
        <v>288</v>
      </c>
      <c r="D6" s="11" t="s">
        <v>31</v>
      </c>
      <c r="E6" s="10" t="s">
        <v>22</v>
      </c>
      <c r="F6" s="11">
        <v>0</v>
      </c>
      <c r="G6" s="11">
        <v>1</v>
      </c>
      <c r="H6" s="21">
        <v>0</v>
      </c>
      <c r="I6" s="11">
        <v>0</v>
      </c>
      <c r="J6" s="46" t="s">
        <v>126</v>
      </c>
      <c r="K6" s="10">
        <v>0</v>
      </c>
      <c r="L6" s="11">
        <v>0</v>
      </c>
      <c r="M6" s="7">
        <f t="shared" ref="M6:M21" si="0">K6/G6</f>
        <v>0</v>
      </c>
      <c r="N6" s="21">
        <v>0</v>
      </c>
      <c r="O6" s="21">
        <v>0</v>
      </c>
      <c r="P6" s="131" t="s">
        <v>434</v>
      </c>
      <c r="Q6" s="21">
        <v>0</v>
      </c>
      <c r="R6" s="114">
        <v>0</v>
      </c>
      <c r="S6" s="114">
        <v>0</v>
      </c>
      <c r="T6" s="114">
        <v>0</v>
      </c>
      <c r="U6" s="130" t="s">
        <v>434</v>
      </c>
      <c r="V6" s="114">
        <v>0</v>
      </c>
      <c r="W6" s="114">
        <v>0</v>
      </c>
      <c r="X6" s="114">
        <v>0</v>
      </c>
      <c r="Y6" s="21">
        <v>1</v>
      </c>
      <c r="Z6" s="11">
        <v>0</v>
      </c>
      <c r="AA6" s="10" t="s">
        <v>289</v>
      </c>
      <c r="AB6" s="45" t="s">
        <v>290</v>
      </c>
      <c r="AC6" s="10" t="s">
        <v>291</v>
      </c>
      <c r="AD6" s="10" t="s">
        <v>121</v>
      </c>
      <c r="AE6" s="12" t="s">
        <v>283</v>
      </c>
    </row>
    <row r="7" spans="1:31" s="2" customFormat="1" ht="217.2" customHeight="1" x14ac:dyDescent="0.3">
      <c r="A7" s="43" t="s">
        <v>274</v>
      </c>
      <c r="B7" s="10" t="s">
        <v>275</v>
      </c>
      <c r="C7" s="44" t="s">
        <v>292</v>
      </c>
      <c r="D7" s="11" t="s">
        <v>31</v>
      </c>
      <c r="E7" s="10" t="s">
        <v>22</v>
      </c>
      <c r="F7" s="10" t="s">
        <v>295</v>
      </c>
      <c r="G7" s="63">
        <v>4.4000000000000004</v>
      </c>
      <c r="H7" s="144">
        <v>3.8</v>
      </c>
      <c r="I7" s="145">
        <v>3.8</v>
      </c>
      <c r="J7" s="64" t="s">
        <v>383</v>
      </c>
      <c r="K7" s="20">
        <v>3.8</v>
      </c>
      <c r="L7" s="53">
        <f>I7/H7</f>
        <v>1</v>
      </c>
      <c r="M7" s="7">
        <f t="shared" si="0"/>
        <v>0.86363636363636354</v>
      </c>
      <c r="N7" s="144">
        <v>4</v>
      </c>
      <c r="O7" s="21">
        <v>0</v>
      </c>
      <c r="P7" s="142" t="s">
        <v>452</v>
      </c>
      <c r="Q7" s="11">
        <v>0</v>
      </c>
      <c r="R7" s="18">
        <v>0</v>
      </c>
      <c r="S7" s="18">
        <v>0</v>
      </c>
      <c r="T7" s="20">
        <v>4.55</v>
      </c>
      <c r="U7" s="124" t="s">
        <v>537</v>
      </c>
      <c r="V7" s="20">
        <f>T7</f>
        <v>4.55</v>
      </c>
      <c r="W7" s="18">
        <v>1</v>
      </c>
      <c r="X7" s="18">
        <v>1</v>
      </c>
      <c r="Y7" s="144">
        <v>4.2</v>
      </c>
      <c r="Z7" s="63">
        <v>4.4000000000000004</v>
      </c>
      <c r="AA7" s="10" t="s">
        <v>293</v>
      </c>
      <c r="AB7" s="45" t="s">
        <v>294</v>
      </c>
      <c r="AC7" s="10" t="s">
        <v>296</v>
      </c>
      <c r="AD7" s="10" t="s">
        <v>121</v>
      </c>
      <c r="AE7" s="12" t="s">
        <v>297</v>
      </c>
    </row>
    <row r="8" spans="1:31" s="2" customFormat="1" ht="220.8" customHeight="1" x14ac:dyDescent="0.3">
      <c r="A8" s="43" t="s">
        <v>274</v>
      </c>
      <c r="B8" s="10" t="s">
        <v>275</v>
      </c>
      <c r="C8" s="44" t="s">
        <v>298</v>
      </c>
      <c r="D8" s="11" t="s">
        <v>31</v>
      </c>
      <c r="E8" s="10" t="s">
        <v>22</v>
      </c>
      <c r="F8" s="10" t="s">
        <v>295</v>
      </c>
      <c r="G8" s="63">
        <v>4.4000000000000004</v>
      </c>
      <c r="H8" s="144">
        <v>3.8</v>
      </c>
      <c r="I8" s="145">
        <v>3.8</v>
      </c>
      <c r="J8" s="64" t="s">
        <v>387</v>
      </c>
      <c r="K8" s="20">
        <v>3.8</v>
      </c>
      <c r="L8" s="53">
        <f>I8/H8</f>
        <v>1</v>
      </c>
      <c r="M8" s="7">
        <f t="shared" si="0"/>
        <v>0.86363636363636354</v>
      </c>
      <c r="N8" s="144">
        <v>4</v>
      </c>
      <c r="O8" s="21">
        <v>0</v>
      </c>
      <c r="P8" s="142" t="s">
        <v>452</v>
      </c>
      <c r="Q8" s="11">
        <v>0</v>
      </c>
      <c r="R8" s="18">
        <v>0</v>
      </c>
      <c r="S8" s="18">
        <v>0</v>
      </c>
      <c r="T8" s="149">
        <v>4.62</v>
      </c>
      <c r="U8" s="124" t="s">
        <v>536</v>
      </c>
      <c r="V8" s="149">
        <f>T8</f>
        <v>4.62</v>
      </c>
      <c r="W8" s="18">
        <v>1</v>
      </c>
      <c r="X8" s="18">
        <v>1</v>
      </c>
      <c r="Y8" s="144">
        <v>4.2</v>
      </c>
      <c r="Z8" s="63">
        <v>4.4000000000000004</v>
      </c>
      <c r="AA8" s="10" t="s">
        <v>293</v>
      </c>
      <c r="AB8" s="45" t="s">
        <v>294</v>
      </c>
      <c r="AC8" s="10" t="s">
        <v>296</v>
      </c>
      <c r="AD8" s="10" t="s">
        <v>121</v>
      </c>
      <c r="AE8" s="12" t="s">
        <v>297</v>
      </c>
    </row>
    <row r="9" spans="1:31" s="2" customFormat="1" ht="355.2" customHeight="1" x14ac:dyDescent="0.3">
      <c r="A9" s="43" t="s">
        <v>274</v>
      </c>
      <c r="B9" s="20" t="s">
        <v>299</v>
      </c>
      <c r="C9" s="20" t="s">
        <v>300</v>
      </c>
      <c r="D9" s="20" t="s">
        <v>301</v>
      </c>
      <c r="E9" s="20" t="s">
        <v>22</v>
      </c>
      <c r="F9" s="146">
        <v>769779414</v>
      </c>
      <c r="G9" s="146">
        <v>3929800886.4114008</v>
      </c>
      <c r="H9" s="146">
        <v>846757355.4000001</v>
      </c>
      <c r="I9" s="89">
        <v>1572460021</v>
      </c>
      <c r="J9" s="130" t="s">
        <v>417</v>
      </c>
      <c r="K9" s="89">
        <v>1572460021</v>
      </c>
      <c r="L9" s="53">
        <v>1</v>
      </c>
      <c r="M9" s="7">
        <f t="shared" si="0"/>
        <v>0.40013732666133434</v>
      </c>
      <c r="N9" s="146" t="s">
        <v>542</v>
      </c>
      <c r="O9" s="65">
        <v>24614946570</v>
      </c>
      <c r="P9" s="117" t="s">
        <v>462</v>
      </c>
      <c r="Q9" s="65">
        <f>O9</f>
        <v>24614946570</v>
      </c>
      <c r="R9" s="111">
        <v>1</v>
      </c>
      <c r="S9" s="111">
        <v>1</v>
      </c>
      <c r="T9" s="151" t="s">
        <v>509</v>
      </c>
      <c r="U9" s="124" t="s">
        <v>510</v>
      </c>
      <c r="V9" s="162" t="str">
        <f>T9</f>
        <v xml:space="preserve">$39,188,968,111	</v>
      </c>
      <c r="W9" s="18">
        <v>1</v>
      </c>
      <c r="X9" s="18">
        <v>1</v>
      </c>
      <c r="Y9" s="146">
        <v>1024576400.0340003</v>
      </c>
      <c r="Z9" s="65">
        <v>1127034040.0374005</v>
      </c>
      <c r="AA9" s="10" t="s">
        <v>302</v>
      </c>
      <c r="AB9" s="45" t="s">
        <v>303</v>
      </c>
      <c r="AC9" s="10" t="s">
        <v>304</v>
      </c>
      <c r="AD9" s="10" t="s">
        <v>121</v>
      </c>
      <c r="AE9" s="12" t="s">
        <v>305</v>
      </c>
    </row>
    <row r="10" spans="1:31" s="2" customFormat="1" ht="177.6" customHeight="1" x14ac:dyDescent="0.3">
      <c r="A10" s="43" t="s">
        <v>274</v>
      </c>
      <c r="B10" s="10" t="s">
        <v>299</v>
      </c>
      <c r="C10" s="44" t="s">
        <v>306</v>
      </c>
      <c r="D10" s="10" t="s">
        <v>93</v>
      </c>
      <c r="E10" s="10" t="s">
        <v>22</v>
      </c>
      <c r="F10" s="53">
        <v>0.2</v>
      </c>
      <c r="G10" s="18">
        <v>0.3</v>
      </c>
      <c r="H10" s="21">
        <v>0.2</v>
      </c>
      <c r="I10" s="114">
        <v>0.25</v>
      </c>
      <c r="J10" s="47" t="s">
        <v>384</v>
      </c>
      <c r="K10" s="53">
        <v>0.25</v>
      </c>
      <c r="L10" s="18">
        <v>1</v>
      </c>
      <c r="M10" s="7">
        <f t="shared" si="0"/>
        <v>0.83333333333333337</v>
      </c>
      <c r="N10" s="21">
        <v>0.25</v>
      </c>
      <c r="O10" s="109">
        <v>0.52810000000000001</v>
      </c>
      <c r="P10" s="108" t="s">
        <v>463</v>
      </c>
      <c r="Q10" s="109">
        <v>0.52810000000000001</v>
      </c>
      <c r="R10" s="18">
        <v>1</v>
      </c>
      <c r="S10" s="18">
        <v>1</v>
      </c>
      <c r="T10" s="126">
        <v>0.86599999999999999</v>
      </c>
      <c r="U10" s="53" t="s">
        <v>553</v>
      </c>
      <c r="V10" s="126">
        <v>0.86599999999999999</v>
      </c>
      <c r="W10" s="18">
        <v>1</v>
      </c>
      <c r="X10" s="18">
        <v>1</v>
      </c>
      <c r="Y10" s="21">
        <v>0</v>
      </c>
      <c r="Z10" s="18">
        <v>0.3</v>
      </c>
      <c r="AA10" s="10" t="s">
        <v>307</v>
      </c>
      <c r="AB10" s="45" t="s">
        <v>308</v>
      </c>
      <c r="AC10" s="10" t="s">
        <v>309</v>
      </c>
      <c r="AD10" s="10" t="s">
        <v>121</v>
      </c>
      <c r="AE10" s="12" t="s">
        <v>310</v>
      </c>
    </row>
    <row r="11" spans="1:31" s="2" customFormat="1" ht="141.6" customHeight="1" x14ac:dyDescent="0.3">
      <c r="A11" s="43" t="s">
        <v>274</v>
      </c>
      <c r="B11" s="10" t="s">
        <v>299</v>
      </c>
      <c r="C11" s="44" t="s">
        <v>311</v>
      </c>
      <c r="D11" s="10" t="s">
        <v>93</v>
      </c>
      <c r="E11" s="11" t="s">
        <v>22</v>
      </c>
      <c r="F11" s="10" t="s">
        <v>295</v>
      </c>
      <c r="G11" s="18">
        <v>0.1</v>
      </c>
      <c r="H11" s="114">
        <v>0</v>
      </c>
      <c r="I11" s="21">
        <v>0</v>
      </c>
      <c r="J11" s="46" t="s">
        <v>126</v>
      </c>
      <c r="K11" s="10">
        <v>0</v>
      </c>
      <c r="L11" s="11">
        <v>0</v>
      </c>
      <c r="M11" s="7">
        <f t="shared" si="0"/>
        <v>0</v>
      </c>
      <c r="N11" s="114">
        <v>0.05</v>
      </c>
      <c r="O11" s="18">
        <v>0</v>
      </c>
      <c r="P11" s="53" t="s">
        <v>452</v>
      </c>
      <c r="Q11" s="18">
        <v>0</v>
      </c>
      <c r="R11" s="18">
        <v>0</v>
      </c>
      <c r="S11" s="18">
        <v>0</v>
      </c>
      <c r="T11" s="161">
        <v>0.44800000000000001</v>
      </c>
      <c r="U11" s="124" t="s">
        <v>535</v>
      </c>
      <c r="V11" s="126">
        <f>T11</f>
        <v>0.44800000000000001</v>
      </c>
      <c r="W11" s="18">
        <v>1</v>
      </c>
      <c r="X11" s="18">
        <v>1</v>
      </c>
      <c r="Y11" s="114">
        <v>0.05</v>
      </c>
      <c r="Z11" s="18">
        <v>0.1</v>
      </c>
      <c r="AA11" s="10" t="s">
        <v>312</v>
      </c>
      <c r="AB11" s="45" t="s">
        <v>313</v>
      </c>
      <c r="AC11" s="10" t="s">
        <v>314</v>
      </c>
      <c r="AD11" s="10" t="s">
        <v>121</v>
      </c>
      <c r="AE11" s="12" t="s">
        <v>310</v>
      </c>
    </row>
    <row r="12" spans="1:31" s="2" customFormat="1" ht="103.2" customHeight="1" x14ac:dyDescent="0.3">
      <c r="A12" s="43" t="s">
        <v>274</v>
      </c>
      <c r="B12" s="10" t="s">
        <v>315</v>
      </c>
      <c r="C12" s="10" t="s">
        <v>316</v>
      </c>
      <c r="D12" s="10" t="s">
        <v>31</v>
      </c>
      <c r="E12" s="10" t="s">
        <v>22</v>
      </c>
      <c r="F12" s="10">
        <v>3</v>
      </c>
      <c r="G12" s="10">
        <v>3</v>
      </c>
      <c r="H12" s="20">
        <v>0</v>
      </c>
      <c r="I12" s="20">
        <v>0</v>
      </c>
      <c r="J12" s="46" t="s">
        <v>126</v>
      </c>
      <c r="K12" s="10">
        <v>0</v>
      </c>
      <c r="L12" s="10">
        <v>0</v>
      </c>
      <c r="M12" s="7">
        <f t="shared" si="0"/>
        <v>0</v>
      </c>
      <c r="N12" s="20">
        <v>1</v>
      </c>
      <c r="O12" s="10">
        <v>1</v>
      </c>
      <c r="P12" s="107" t="s">
        <v>464</v>
      </c>
      <c r="Q12" s="10">
        <v>1</v>
      </c>
      <c r="R12" s="111">
        <f>O12/N12</f>
        <v>1</v>
      </c>
      <c r="S12" s="111">
        <f>Q12/G12</f>
        <v>0.33333333333333331</v>
      </c>
      <c r="T12" s="10">
        <v>2</v>
      </c>
      <c r="U12" s="124" t="s">
        <v>512</v>
      </c>
      <c r="V12" s="10">
        <v>2</v>
      </c>
      <c r="W12" s="18">
        <v>1</v>
      </c>
      <c r="X12" s="111">
        <f>V12/G12</f>
        <v>0.66666666666666663</v>
      </c>
      <c r="Y12" s="20">
        <v>1</v>
      </c>
      <c r="Z12" s="10">
        <v>1</v>
      </c>
      <c r="AA12" s="10" t="s">
        <v>317</v>
      </c>
      <c r="AB12" s="45" t="s">
        <v>318</v>
      </c>
      <c r="AC12" s="10" t="s">
        <v>319</v>
      </c>
      <c r="AD12" s="66" t="s">
        <v>121</v>
      </c>
      <c r="AE12" s="12" t="s">
        <v>320</v>
      </c>
    </row>
    <row r="13" spans="1:31" s="2" customFormat="1" ht="95.4" customHeight="1" x14ac:dyDescent="0.3">
      <c r="A13" s="43" t="s">
        <v>274</v>
      </c>
      <c r="B13" s="10" t="s">
        <v>315</v>
      </c>
      <c r="C13" s="10" t="s">
        <v>321</v>
      </c>
      <c r="D13" s="10" t="s">
        <v>31</v>
      </c>
      <c r="E13" s="10" t="s">
        <v>54</v>
      </c>
      <c r="F13" s="10">
        <v>1</v>
      </c>
      <c r="G13" s="10">
        <v>4</v>
      </c>
      <c r="H13" s="20">
        <v>1</v>
      </c>
      <c r="I13" s="20">
        <v>1</v>
      </c>
      <c r="J13" s="67" t="s">
        <v>388</v>
      </c>
      <c r="K13" s="86">
        <v>1</v>
      </c>
      <c r="L13" s="53">
        <f>I13/H13</f>
        <v>1</v>
      </c>
      <c r="M13" s="7">
        <f t="shared" si="0"/>
        <v>0.25</v>
      </c>
      <c r="N13" s="20">
        <v>1</v>
      </c>
      <c r="O13" s="10">
        <v>0</v>
      </c>
      <c r="P13" s="10" t="s">
        <v>452</v>
      </c>
      <c r="Q13" s="10">
        <v>0</v>
      </c>
      <c r="R13" s="53">
        <v>0</v>
      </c>
      <c r="S13" s="53">
        <v>0</v>
      </c>
      <c r="T13" s="10">
        <v>0</v>
      </c>
      <c r="U13" s="47" t="s">
        <v>522</v>
      </c>
      <c r="V13" s="10">
        <f>T13</f>
        <v>0</v>
      </c>
      <c r="W13" s="18">
        <f>T13/N13</f>
        <v>0</v>
      </c>
      <c r="X13" s="53">
        <v>0</v>
      </c>
      <c r="Y13" s="20">
        <v>1</v>
      </c>
      <c r="Z13" s="10">
        <v>1</v>
      </c>
      <c r="AA13" s="10" t="s">
        <v>322</v>
      </c>
      <c r="AB13" s="45" t="s">
        <v>323</v>
      </c>
      <c r="AC13" s="10" t="s">
        <v>324</v>
      </c>
      <c r="AD13" s="10" t="s">
        <v>121</v>
      </c>
      <c r="AE13" s="12" t="s">
        <v>325</v>
      </c>
    </row>
    <row r="14" spans="1:31" s="2" customFormat="1" ht="153.6" customHeight="1" x14ac:dyDescent="0.3">
      <c r="A14" s="43" t="s">
        <v>274</v>
      </c>
      <c r="B14" s="10" t="s">
        <v>315</v>
      </c>
      <c r="C14" s="44" t="s">
        <v>326</v>
      </c>
      <c r="D14" s="10" t="s">
        <v>31</v>
      </c>
      <c r="E14" s="10" t="s">
        <v>54</v>
      </c>
      <c r="F14" s="11">
        <v>4</v>
      </c>
      <c r="G14" s="10">
        <v>4</v>
      </c>
      <c r="H14" s="21">
        <v>4</v>
      </c>
      <c r="I14" s="21">
        <v>4</v>
      </c>
      <c r="J14" s="68" t="s">
        <v>385</v>
      </c>
      <c r="K14" s="87">
        <v>4</v>
      </c>
      <c r="L14" s="53">
        <f>I14/H14</f>
        <v>1</v>
      </c>
      <c r="M14" s="7">
        <f t="shared" si="0"/>
        <v>1</v>
      </c>
      <c r="N14" s="21">
        <v>4</v>
      </c>
      <c r="O14" s="11">
        <v>0</v>
      </c>
      <c r="P14" s="10" t="s">
        <v>452</v>
      </c>
      <c r="Q14" s="11">
        <v>0</v>
      </c>
      <c r="R14" s="18">
        <v>0</v>
      </c>
      <c r="S14" s="18">
        <v>0</v>
      </c>
      <c r="T14" s="13">
        <v>4</v>
      </c>
      <c r="U14" s="47" t="s">
        <v>502</v>
      </c>
      <c r="V14" s="13">
        <f>T14</f>
        <v>4</v>
      </c>
      <c r="W14" s="18">
        <f>T14/N14</f>
        <v>1</v>
      </c>
      <c r="X14" s="18">
        <f>V14/G14</f>
        <v>1</v>
      </c>
      <c r="Y14" s="21">
        <v>4</v>
      </c>
      <c r="Z14" s="11">
        <v>4</v>
      </c>
      <c r="AA14" s="10" t="s">
        <v>327</v>
      </c>
      <c r="AB14" s="45" t="s">
        <v>328</v>
      </c>
      <c r="AC14" s="10" t="s">
        <v>329</v>
      </c>
      <c r="AD14" s="10" t="s">
        <v>121</v>
      </c>
      <c r="AE14" s="12" t="s">
        <v>330</v>
      </c>
    </row>
    <row r="15" spans="1:31" s="2" customFormat="1" ht="292.8" customHeight="1" x14ac:dyDescent="0.3">
      <c r="A15" s="43" t="s">
        <v>274</v>
      </c>
      <c r="B15" s="10" t="s">
        <v>315</v>
      </c>
      <c r="C15" s="10" t="s">
        <v>331</v>
      </c>
      <c r="D15" s="10" t="s">
        <v>31</v>
      </c>
      <c r="E15" s="10" t="s">
        <v>22</v>
      </c>
      <c r="F15" s="11">
        <v>0</v>
      </c>
      <c r="G15" s="11">
        <v>3</v>
      </c>
      <c r="H15" s="21">
        <v>0</v>
      </c>
      <c r="I15" s="21">
        <v>0</v>
      </c>
      <c r="J15" s="46" t="s">
        <v>126</v>
      </c>
      <c r="K15" s="10">
        <v>0</v>
      </c>
      <c r="L15" s="11">
        <v>0</v>
      </c>
      <c r="M15" s="7">
        <f t="shared" si="0"/>
        <v>0</v>
      </c>
      <c r="N15" s="21">
        <v>1</v>
      </c>
      <c r="O15" s="11">
        <v>1</v>
      </c>
      <c r="P15" s="107" t="s">
        <v>465</v>
      </c>
      <c r="Q15" s="11">
        <v>1</v>
      </c>
      <c r="R15" s="112">
        <f>O15/N15</f>
        <v>1</v>
      </c>
      <c r="S15" s="112">
        <f>Q15/G15</f>
        <v>0.33333333333333331</v>
      </c>
      <c r="T15" s="13">
        <v>1</v>
      </c>
      <c r="U15" s="124" t="s">
        <v>506</v>
      </c>
      <c r="V15" s="13">
        <f>T15</f>
        <v>1</v>
      </c>
      <c r="W15" s="18">
        <f>T15/N15</f>
        <v>1</v>
      </c>
      <c r="X15" s="112">
        <f>V15/G15</f>
        <v>0.33333333333333331</v>
      </c>
      <c r="Y15" s="21">
        <v>2</v>
      </c>
      <c r="Z15" s="11">
        <v>3</v>
      </c>
      <c r="AA15" s="10" t="s">
        <v>332</v>
      </c>
      <c r="AB15" s="45" t="s">
        <v>333</v>
      </c>
      <c r="AC15" s="10" t="s">
        <v>334</v>
      </c>
      <c r="AD15" s="10" t="s">
        <v>121</v>
      </c>
      <c r="AE15" s="12" t="s">
        <v>335</v>
      </c>
    </row>
    <row r="16" spans="1:31" s="2" customFormat="1" ht="84" customHeight="1" x14ac:dyDescent="0.3">
      <c r="A16" s="43" t="s">
        <v>274</v>
      </c>
      <c r="B16" s="10" t="s">
        <v>315</v>
      </c>
      <c r="C16" s="10" t="s">
        <v>336</v>
      </c>
      <c r="D16" s="10" t="s">
        <v>31</v>
      </c>
      <c r="E16" s="11" t="s">
        <v>22</v>
      </c>
      <c r="F16" s="11">
        <v>0</v>
      </c>
      <c r="G16" s="11">
        <v>1</v>
      </c>
      <c r="H16" s="21">
        <v>0</v>
      </c>
      <c r="I16" s="11">
        <v>0</v>
      </c>
      <c r="J16" s="46" t="s">
        <v>126</v>
      </c>
      <c r="K16" s="10">
        <v>0</v>
      </c>
      <c r="L16" s="11">
        <v>0</v>
      </c>
      <c r="M16" s="7">
        <f t="shared" si="0"/>
        <v>0</v>
      </c>
      <c r="N16" s="21">
        <v>0</v>
      </c>
      <c r="O16" s="11">
        <v>0</v>
      </c>
      <c r="P16" s="20" t="s">
        <v>434</v>
      </c>
      <c r="Q16" s="21">
        <v>0</v>
      </c>
      <c r="R16" s="114">
        <v>0</v>
      </c>
      <c r="S16" s="114">
        <v>0</v>
      </c>
      <c r="T16" s="114">
        <v>0</v>
      </c>
      <c r="U16" s="130" t="s">
        <v>434</v>
      </c>
      <c r="V16" s="114">
        <v>0</v>
      </c>
      <c r="W16" s="114">
        <v>0</v>
      </c>
      <c r="X16" s="114">
        <v>0</v>
      </c>
      <c r="Y16" s="21">
        <v>1</v>
      </c>
      <c r="Z16" s="11">
        <v>0</v>
      </c>
      <c r="AA16" s="10" t="s">
        <v>337</v>
      </c>
      <c r="AB16" s="45" t="s">
        <v>338</v>
      </c>
      <c r="AC16" s="10" t="s">
        <v>339</v>
      </c>
      <c r="AD16" s="10" t="s">
        <v>121</v>
      </c>
      <c r="AE16" s="12" t="s">
        <v>340</v>
      </c>
    </row>
    <row r="17" spans="1:31" s="2" customFormat="1" ht="102.6" customHeight="1" x14ac:dyDescent="0.3">
      <c r="A17" s="43" t="s">
        <v>274</v>
      </c>
      <c r="B17" s="10" t="s">
        <v>315</v>
      </c>
      <c r="C17" s="44" t="s">
        <v>341</v>
      </c>
      <c r="D17" s="10" t="s">
        <v>31</v>
      </c>
      <c r="E17" s="10" t="s">
        <v>22</v>
      </c>
      <c r="F17" s="11">
        <v>0</v>
      </c>
      <c r="G17" s="11">
        <v>1</v>
      </c>
      <c r="H17" s="21">
        <v>0</v>
      </c>
      <c r="I17" s="11">
        <v>0</v>
      </c>
      <c r="J17" s="46" t="s">
        <v>126</v>
      </c>
      <c r="K17" s="10">
        <v>0</v>
      </c>
      <c r="L17" s="11">
        <v>0</v>
      </c>
      <c r="M17" s="7">
        <f t="shared" si="0"/>
        <v>0</v>
      </c>
      <c r="N17" s="21">
        <v>0</v>
      </c>
      <c r="O17" s="11">
        <v>0</v>
      </c>
      <c r="P17" s="20" t="s">
        <v>434</v>
      </c>
      <c r="Q17" s="21">
        <v>0</v>
      </c>
      <c r="R17" s="114">
        <v>0</v>
      </c>
      <c r="S17" s="114">
        <v>0</v>
      </c>
      <c r="T17" s="114">
        <v>0</v>
      </c>
      <c r="U17" s="130" t="s">
        <v>434</v>
      </c>
      <c r="V17" s="114">
        <v>0</v>
      </c>
      <c r="W17" s="114">
        <v>0</v>
      </c>
      <c r="X17" s="114">
        <v>0</v>
      </c>
      <c r="Y17" s="21">
        <v>1</v>
      </c>
      <c r="Z17" s="11">
        <v>0</v>
      </c>
      <c r="AA17" s="10" t="s">
        <v>342</v>
      </c>
      <c r="AB17" s="45" t="s">
        <v>343</v>
      </c>
      <c r="AC17" s="10" t="s">
        <v>344</v>
      </c>
      <c r="AD17" s="10" t="s">
        <v>121</v>
      </c>
      <c r="AE17" s="12" t="s">
        <v>345</v>
      </c>
    </row>
    <row r="18" spans="1:31" s="2" customFormat="1" ht="261" customHeight="1" x14ac:dyDescent="0.3">
      <c r="A18" s="43" t="s">
        <v>274</v>
      </c>
      <c r="B18" s="10" t="s">
        <v>315</v>
      </c>
      <c r="C18" s="20" t="s">
        <v>346</v>
      </c>
      <c r="D18" s="11" t="s">
        <v>347</v>
      </c>
      <c r="E18" s="11" t="s">
        <v>22</v>
      </c>
      <c r="F18" s="11">
        <v>250</v>
      </c>
      <c r="G18" s="11">
        <v>1000</v>
      </c>
      <c r="H18" s="21">
        <v>250</v>
      </c>
      <c r="I18" s="21">
        <v>268.60000000000002</v>
      </c>
      <c r="J18" s="64" t="s">
        <v>407</v>
      </c>
      <c r="K18" s="20">
        <v>268.60000000000002</v>
      </c>
      <c r="L18" s="125">
        <v>1</v>
      </c>
      <c r="M18" s="129">
        <f t="shared" si="0"/>
        <v>0.26860000000000001</v>
      </c>
      <c r="N18" s="21">
        <v>250</v>
      </c>
      <c r="O18" s="11">
        <v>0</v>
      </c>
      <c r="P18" s="10" t="s">
        <v>452</v>
      </c>
      <c r="Q18" s="11">
        <v>0</v>
      </c>
      <c r="R18" s="18">
        <v>0</v>
      </c>
      <c r="S18" s="18">
        <v>0</v>
      </c>
      <c r="T18" s="21">
        <v>250</v>
      </c>
      <c r="U18" s="124" t="s">
        <v>503</v>
      </c>
      <c r="V18" s="21">
        <f>T18</f>
        <v>250</v>
      </c>
      <c r="W18" s="18">
        <f>T18/N18</f>
        <v>1</v>
      </c>
      <c r="X18" s="18">
        <f>V18/G18</f>
        <v>0.25</v>
      </c>
      <c r="Y18" s="21">
        <v>250</v>
      </c>
      <c r="Z18" s="11">
        <v>250</v>
      </c>
      <c r="AA18" s="10" t="s">
        <v>348</v>
      </c>
      <c r="AB18" s="45" t="s">
        <v>349</v>
      </c>
      <c r="AC18" s="10" t="s">
        <v>350</v>
      </c>
      <c r="AD18" s="10" t="s">
        <v>121</v>
      </c>
      <c r="AE18" s="12" t="s">
        <v>351</v>
      </c>
    </row>
    <row r="19" spans="1:31" s="2" customFormat="1" ht="234.6" customHeight="1" x14ac:dyDescent="0.3">
      <c r="A19" s="43" t="s">
        <v>274</v>
      </c>
      <c r="B19" s="10" t="s">
        <v>315</v>
      </c>
      <c r="C19" s="44" t="s">
        <v>352</v>
      </c>
      <c r="D19" s="11" t="s">
        <v>31</v>
      </c>
      <c r="E19" s="11" t="s">
        <v>22</v>
      </c>
      <c r="F19" s="11">
        <v>0</v>
      </c>
      <c r="G19" s="11">
        <v>1</v>
      </c>
      <c r="H19" s="21">
        <v>1</v>
      </c>
      <c r="I19" s="21">
        <v>1</v>
      </c>
      <c r="J19" s="68" t="s">
        <v>386</v>
      </c>
      <c r="K19" s="87">
        <v>1</v>
      </c>
      <c r="L19" s="18">
        <f>I19/H19</f>
        <v>1</v>
      </c>
      <c r="M19" s="7">
        <f t="shared" si="0"/>
        <v>1</v>
      </c>
      <c r="N19" s="21">
        <v>0</v>
      </c>
      <c r="O19" s="11">
        <v>0</v>
      </c>
      <c r="P19" s="20" t="s">
        <v>434</v>
      </c>
      <c r="Q19" s="21">
        <v>0</v>
      </c>
      <c r="R19" s="114">
        <v>0</v>
      </c>
      <c r="S19" s="114">
        <v>0</v>
      </c>
      <c r="T19" s="114">
        <v>0</v>
      </c>
      <c r="U19" s="130" t="s">
        <v>434</v>
      </c>
      <c r="V19" s="114">
        <v>0</v>
      </c>
      <c r="W19" s="114">
        <v>0</v>
      </c>
      <c r="X19" s="114">
        <v>0</v>
      </c>
      <c r="Y19" s="21">
        <v>0</v>
      </c>
      <c r="Z19" s="11">
        <v>0</v>
      </c>
      <c r="AA19" s="10" t="s">
        <v>352</v>
      </c>
      <c r="AB19" s="45" t="s">
        <v>353</v>
      </c>
      <c r="AC19" s="10" t="s">
        <v>354</v>
      </c>
      <c r="AD19" s="69" t="s">
        <v>121</v>
      </c>
      <c r="AE19" s="12" t="s">
        <v>351</v>
      </c>
    </row>
    <row r="20" spans="1:31" s="2" customFormat="1" ht="129.6" customHeight="1" thickBot="1" x14ac:dyDescent="0.35">
      <c r="A20" s="43" t="s">
        <v>274</v>
      </c>
      <c r="B20" s="10" t="s">
        <v>315</v>
      </c>
      <c r="C20" s="44" t="s">
        <v>355</v>
      </c>
      <c r="D20" s="11" t="s">
        <v>31</v>
      </c>
      <c r="E20" s="11" t="s">
        <v>22</v>
      </c>
      <c r="F20" s="11">
        <v>0</v>
      </c>
      <c r="G20" s="13">
        <v>1</v>
      </c>
      <c r="H20" s="21">
        <v>0</v>
      </c>
      <c r="I20" s="11">
        <v>0</v>
      </c>
      <c r="J20" s="46" t="s">
        <v>126</v>
      </c>
      <c r="K20" s="10">
        <v>0</v>
      </c>
      <c r="L20" s="11">
        <v>0</v>
      </c>
      <c r="M20" s="7">
        <f t="shared" si="0"/>
        <v>0</v>
      </c>
      <c r="N20" s="21">
        <v>1</v>
      </c>
      <c r="O20" s="106">
        <v>0.33</v>
      </c>
      <c r="P20" s="14" t="s">
        <v>466</v>
      </c>
      <c r="Q20" s="112">
        <f>O20</f>
        <v>0.33</v>
      </c>
      <c r="R20" s="112">
        <f>O20/N20</f>
        <v>0.33</v>
      </c>
      <c r="S20" s="112">
        <f>Q20/G20</f>
        <v>0.33</v>
      </c>
      <c r="T20" s="21">
        <v>1</v>
      </c>
      <c r="U20" s="155" t="s">
        <v>538</v>
      </c>
      <c r="V20" s="21">
        <f>T20</f>
        <v>1</v>
      </c>
      <c r="W20" s="112">
        <f>T20/N20</f>
        <v>1</v>
      </c>
      <c r="X20" s="112">
        <f>V20/G20</f>
        <v>1</v>
      </c>
      <c r="Y20" s="21">
        <v>0</v>
      </c>
      <c r="Z20" s="11">
        <v>0</v>
      </c>
      <c r="AA20" s="10" t="s">
        <v>356</v>
      </c>
      <c r="AB20" s="45" t="s">
        <v>357</v>
      </c>
      <c r="AC20" s="10" t="s">
        <v>358</v>
      </c>
      <c r="AD20" s="10" t="s">
        <v>359</v>
      </c>
      <c r="AE20" s="12" t="s">
        <v>360</v>
      </c>
    </row>
    <row r="21" spans="1:31" s="2" customFormat="1" ht="56.4" customHeight="1" x14ac:dyDescent="0.3">
      <c r="A21" s="43" t="s">
        <v>274</v>
      </c>
      <c r="B21" s="10" t="s">
        <v>315</v>
      </c>
      <c r="C21" s="44" t="s">
        <v>361</v>
      </c>
      <c r="D21" s="11" t="s">
        <v>31</v>
      </c>
      <c r="E21" s="11" t="s">
        <v>22</v>
      </c>
      <c r="F21" s="11">
        <v>0</v>
      </c>
      <c r="G21" s="13">
        <v>1</v>
      </c>
      <c r="H21" s="21">
        <v>0</v>
      </c>
      <c r="I21" s="11">
        <v>0</v>
      </c>
      <c r="J21" s="46" t="s">
        <v>126</v>
      </c>
      <c r="K21" s="10">
        <v>0</v>
      </c>
      <c r="L21" s="11">
        <v>0</v>
      </c>
      <c r="M21" s="7">
        <f t="shared" si="0"/>
        <v>0</v>
      </c>
      <c r="N21" s="21">
        <v>0</v>
      </c>
      <c r="O21" s="13">
        <v>0</v>
      </c>
      <c r="P21" s="199" t="s">
        <v>434</v>
      </c>
      <c r="Q21" s="21">
        <v>0</v>
      </c>
      <c r="R21" s="114">
        <v>0</v>
      </c>
      <c r="S21" s="114">
        <v>0</v>
      </c>
      <c r="T21" s="114">
        <v>0</v>
      </c>
      <c r="U21" s="130" t="s">
        <v>434</v>
      </c>
      <c r="V21" s="114">
        <v>0</v>
      </c>
      <c r="W21" s="114">
        <v>0</v>
      </c>
      <c r="X21" s="114">
        <v>0</v>
      </c>
      <c r="Y21" s="21">
        <v>1</v>
      </c>
      <c r="Z21" s="11">
        <v>0</v>
      </c>
      <c r="AA21" s="10" t="s">
        <v>362</v>
      </c>
      <c r="AB21" s="45" t="s">
        <v>363</v>
      </c>
      <c r="AC21" s="10" t="s">
        <v>364</v>
      </c>
      <c r="AD21" s="10" t="s">
        <v>365</v>
      </c>
      <c r="AE21" s="12" t="s">
        <v>366</v>
      </c>
    </row>
    <row r="22" spans="1:31" s="2" customFormat="1" ht="199.2" customHeight="1" thickBot="1" x14ac:dyDescent="0.35">
      <c r="A22" s="43" t="s">
        <v>274</v>
      </c>
      <c r="B22" s="10" t="s">
        <v>315</v>
      </c>
      <c r="C22" s="70" t="s">
        <v>367</v>
      </c>
      <c r="D22" s="71" t="s">
        <v>93</v>
      </c>
      <c r="E22" s="71" t="s">
        <v>54</v>
      </c>
      <c r="F22" s="72">
        <v>66.666666666666657</v>
      </c>
      <c r="G22" s="71">
        <v>83.3</v>
      </c>
      <c r="H22" s="119">
        <v>83.3</v>
      </c>
      <c r="I22" s="119">
        <v>88.4</v>
      </c>
      <c r="J22" s="68" t="s">
        <v>369</v>
      </c>
      <c r="K22" s="87">
        <v>88.4</v>
      </c>
      <c r="L22" s="53">
        <v>1</v>
      </c>
      <c r="M22" s="7">
        <v>1</v>
      </c>
      <c r="N22" s="119">
        <v>83.3</v>
      </c>
      <c r="O22" s="71">
        <v>0</v>
      </c>
      <c r="P22" s="70" t="s">
        <v>452</v>
      </c>
      <c r="Q22" s="71">
        <v>0</v>
      </c>
      <c r="R22" s="116">
        <v>0</v>
      </c>
      <c r="S22" s="116">
        <v>0</v>
      </c>
      <c r="T22" s="116">
        <v>1</v>
      </c>
      <c r="U22" s="155" t="s">
        <v>523</v>
      </c>
      <c r="V22" s="116">
        <f>T22</f>
        <v>1</v>
      </c>
      <c r="W22" s="116">
        <v>1</v>
      </c>
      <c r="X22" s="116">
        <v>1</v>
      </c>
      <c r="Y22" s="119">
        <v>83.3</v>
      </c>
      <c r="Z22" s="71">
        <v>83.3</v>
      </c>
      <c r="AA22" s="70" t="s">
        <v>368</v>
      </c>
      <c r="AB22" s="74" t="s">
        <v>490</v>
      </c>
      <c r="AC22" s="70" t="s">
        <v>370</v>
      </c>
      <c r="AD22" s="70" t="s">
        <v>121</v>
      </c>
      <c r="AE22" s="73" t="s">
        <v>371</v>
      </c>
    </row>
    <row r="23" spans="1:31" ht="15" thickBot="1" x14ac:dyDescent="0.35"/>
    <row r="24" spans="1:31" ht="33.6" customHeight="1" thickBot="1" x14ac:dyDescent="0.35">
      <c r="A24" s="163" t="s">
        <v>539</v>
      </c>
      <c r="B24" s="168">
        <f>(W3+W4+W5+W7+W8+W9+W10+W11+W12+W13+W14+W15+W18+W20+W22)/15</f>
        <v>0.93245614035087721</v>
      </c>
    </row>
    <row r="25" spans="1:31" ht="36.6" customHeight="1" thickBot="1" x14ac:dyDescent="0.35">
      <c r="A25" s="163" t="s">
        <v>540</v>
      </c>
      <c r="B25" s="168">
        <f>B24*0.25</f>
        <v>0.2331140350877193</v>
      </c>
    </row>
    <row r="26" spans="1:31" ht="15" thickBot="1" x14ac:dyDescent="0.35">
      <c r="A26" s="165"/>
      <c r="B26" s="166"/>
    </row>
    <row r="27" spans="1:31" ht="27.6" customHeight="1" thickBot="1" x14ac:dyDescent="0.35">
      <c r="A27" s="163" t="s">
        <v>125</v>
      </c>
      <c r="B27" s="167">
        <f>(X3+X4+X5+X7+X8+X9+X10+X11+X12+X13+X14+X15+X18+X20+X22)/15</f>
        <v>0.76011904761904769</v>
      </c>
    </row>
    <row r="28" spans="1:31" ht="38.4" customHeight="1" thickBot="1" x14ac:dyDescent="0.35">
      <c r="A28" s="163" t="s">
        <v>145</v>
      </c>
      <c r="B28" s="167">
        <f>B27*0.25</f>
        <v>0.19002976190476192</v>
      </c>
    </row>
  </sheetData>
  <autoFilter ref="A2:AE22" xr:uid="{5931F38E-A833-4FFC-AF34-A212C472824C}"/>
  <mergeCells count="2">
    <mergeCell ref="A1:B1"/>
    <mergeCell ref="C1:AE1"/>
  </mergeCells>
  <phoneticPr fontId="3" type="noConversion"/>
  <pageMargins left="0.7" right="0.7" top="0.75" bottom="0.75" header="0.3" footer="0.3"/>
  <pageSetup scale="1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C0C06-10F1-45DC-A69B-6095C6F6D2E1}">
  <dimension ref="A1:AE18"/>
  <sheetViews>
    <sheetView zoomScale="90" zoomScaleNormal="90" workbookViewId="0">
      <selection activeCell="A20" sqref="A20"/>
    </sheetView>
  </sheetViews>
  <sheetFormatPr baseColWidth="10" defaultRowHeight="14.4" x14ac:dyDescent="0.3"/>
  <cols>
    <col min="1" max="1" width="62.88671875" style="1" customWidth="1"/>
    <col min="2" max="2" width="26" style="1" customWidth="1"/>
    <col min="3" max="3" width="25.5546875" style="1" customWidth="1"/>
    <col min="4" max="4" width="37.109375" style="1" customWidth="1"/>
    <col min="5" max="5" width="38.33203125" style="1" customWidth="1"/>
    <col min="6" max="16384" width="11.5546875" style="1"/>
  </cols>
  <sheetData>
    <row r="1" spans="1:31" customFormat="1" ht="91.5" customHeight="1" thickBot="1" x14ac:dyDescent="0.35">
      <c r="A1" s="185"/>
      <c r="B1" s="194"/>
      <c r="C1" s="195" t="s">
        <v>541</v>
      </c>
      <c r="D1" s="196"/>
      <c r="E1" s="197"/>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row>
    <row r="2" spans="1:31" ht="30" customHeight="1" x14ac:dyDescent="0.3">
      <c r="A2" s="193" t="s">
        <v>480</v>
      </c>
      <c r="B2" s="193"/>
      <c r="C2" s="193"/>
      <c r="D2" s="193" t="s">
        <v>481</v>
      </c>
      <c r="E2" s="193"/>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30" customHeight="1" x14ac:dyDescent="0.3">
      <c r="A3" s="169" t="s">
        <v>127</v>
      </c>
      <c r="B3" s="169" t="s">
        <v>128</v>
      </c>
      <c r="C3" s="169" t="s">
        <v>129</v>
      </c>
      <c r="D3" s="170" t="s">
        <v>130</v>
      </c>
      <c r="E3" s="170" t="s">
        <v>131</v>
      </c>
    </row>
    <row r="4" spans="1:31" ht="30" customHeight="1" x14ac:dyDescent="0.3">
      <c r="A4" s="58" t="s">
        <v>141</v>
      </c>
      <c r="B4" s="59">
        <f>'Línea 1'!B26</f>
        <v>0.9270583717357912</v>
      </c>
      <c r="C4" s="59">
        <f>'Línea 1'!B27</f>
        <v>0.32447043010752691</v>
      </c>
      <c r="D4" s="59">
        <f>'Línea 1'!B29</f>
        <v>0.85220631851531825</v>
      </c>
      <c r="E4" s="60">
        <f>'Línea 1'!B30</f>
        <v>0.29827221148036137</v>
      </c>
    </row>
    <row r="5" spans="1:31" ht="30" customHeight="1" x14ac:dyDescent="0.3">
      <c r="A5" s="61" t="s">
        <v>142</v>
      </c>
      <c r="B5" s="59">
        <f>'Línea 2'!B25</f>
        <v>0.94342016008682683</v>
      </c>
      <c r="C5" s="59">
        <f>'Línea 2'!B26</f>
        <v>0.23585504002170671</v>
      </c>
      <c r="D5" s="59">
        <f>'Línea 2'!B28</f>
        <v>0.66585841217473252</v>
      </c>
      <c r="E5" s="60">
        <f>'Línea 2'!B29</f>
        <v>0.16646460304368313</v>
      </c>
    </row>
    <row r="6" spans="1:31" ht="30" customHeight="1" x14ac:dyDescent="0.3">
      <c r="A6" s="58" t="s">
        <v>143</v>
      </c>
      <c r="B6" s="59">
        <f>'Línea 3'!B8</f>
        <v>1</v>
      </c>
      <c r="C6" s="59">
        <f>'Línea 3'!B9</f>
        <v>0.15</v>
      </c>
      <c r="D6" s="59">
        <f>'Línea 3'!B11</f>
        <v>0.6</v>
      </c>
      <c r="E6" s="60">
        <f>'Línea 3'!B12</f>
        <v>0.09</v>
      </c>
    </row>
    <row r="7" spans="1:31" ht="30" customHeight="1" x14ac:dyDescent="0.3">
      <c r="A7" s="58" t="s">
        <v>144</v>
      </c>
      <c r="B7" s="59">
        <f>'Línea 4'!B24</f>
        <v>0.93245614035087721</v>
      </c>
      <c r="C7" s="59">
        <f>'Línea 4'!B25</f>
        <v>0.2331140350877193</v>
      </c>
      <c r="D7" s="59">
        <f>'Línea 4'!B27</f>
        <v>0.76011904761904769</v>
      </c>
      <c r="E7" s="60">
        <f>'Línea 4'!B28</f>
        <v>0.19002976190476192</v>
      </c>
    </row>
    <row r="8" spans="1:31" ht="30" customHeight="1" x14ac:dyDescent="0.3">
      <c r="A8" s="169" t="s">
        <v>132</v>
      </c>
      <c r="B8" s="182">
        <f>SUM(B4:B7)/4</f>
        <v>0.95073366804337389</v>
      </c>
      <c r="C8" s="183">
        <f>SUM(C4:C7)</f>
        <v>0.94343950521695297</v>
      </c>
      <c r="D8" s="182">
        <f>SUM(D4:D7)/4</f>
        <v>0.71954594457727461</v>
      </c>
      <c r="E8" s="182">
        <f>SUM(E4:E7)</f>
        <v>0.74476657642880639</v>
      </c>
    </row>
    <row r="10" spans="1:31" ht="31.2" customHeight="1" x14ac:dyDescent="0.3">
      <c r="A10" s="177" t="s">
        <v>133</v>
      </c>
      <c r="B10" s="178">
        <v>168088040911</v>
      </c>
      <c r="C10" s="179"/>
      <c r="D10" s="180" t="s">
        <v>134</v>
      </c>
      <c r="E10" s="178">
        <f>110976141109+B10</f>
        <v>279064182020</v>
      </c>
    </row>
    <row r="11" spans="1:31" ht="26.4" customHeight="1" x14ac:dyDescent="0.3">
      <c r="A11" s="177" t="s">
        <v>135</v>
      </c>
      <c r="B11" s="178">
        <v>131248195070</v>
      </c>
      <c r="C11" s="179"/>
      <c r="D11" s="180" t="s">
        <v>136</v>
      </c>
      <c r="E11" s="178">
        <f>89586070063+B11</f>
        <v>220834265133</v>
      </c>
    </row>
    <row r="12" spans="1:31" ht="25.2" customHeight="1" x14ac:dyDescent="0.3">
      <c r="A12" s="180" t="s">
        <v>137</v>
      </c>
      <c r="B12" s="181">
        <f>(B11/B10)*100</f>
        <v>78.083006000107929</v>
      </c>
      <c r="C12" s="179"/>
      <c r="D12" s="180" t="s">
        <v>138</v>
      </c>
      <c r="E12" s="181">
        <f>(E11/E10)*100</f>
        <v>79.133862158337905</v>
      </c>
    </row>
    <row r="13" spans="1:31" ht="19.8" customHeight="1" x14ac:dyDescent="0.3">
      <c r="A13" s="180" t="s">
        <v>139</v>
      </c>
      <c r="B13" s="184">
        <v>1</v>
      </c>
      <c r="C13" s="179"/>
      <c r="D13" s="180" t="s">
        <v>140</v>
      </c>
      <c r="E13" s="184">
        <v>0.94</v>
      </c>
    </row>
    <row r="16" spans="1:31" x14ac:dyDescent="0.3">
      <c r="A16" s="62"/>
    </row>
    <row r="17" spans="1:1" x14ac:dyDescent="0.3">
      <c r="A17" s="62"/>
    </row>
    <row r="18" spans="1:1" x14ac:dyDescent="0.3">
      <c r="A18" s="62"/>
    </row>
  </sheetData>
  <mergeCells count="4">
    <mergeCell ref="A2:C2"/>
    <mergeCell ref="D2:E2"/>
    <mergeCell ref="A1:B1"/>
    <mergeCell ref="C1:E1"/>
  </mergeCells>
  <pageMargins left="0.7" right="0.7" top="0.75" bottom="0.75" header="0.3" footer="0.3"/>
  <pageSetup paperSize="9" scale="66" orientation="landscape" r:id="rId1"/>
  <ignoredErrors>
    <ignoredError sqref="C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Línea 1</vt:lpstr>
      <vt:lpstr>Línea 2</vt:lpstr>
      <vt:lpstr>Línea 3</vt:lpstr>
      <vt:lpstr>Línea 4</vt:lpstr>
      <vt:lpstr>Resumen evaluación 2025-2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OSORIO YEPES</dc:creator>
  <cp:lastModifiedBy>Diana Osorio Yepes</cp:lastModifiedBy>
  <cp:lastPrinted>2025-11-07T15:04:44Z</cp:lastPrinted>
  <dcterms:created xsi:type="dcterms:W3CDTF">2025-01-31T14:43:10Z</dcterms:created>
  <dcterms:modified xsi:type="dcterms:W3CDTF">2026-01-30T22:59:55Z</dcterms:modified>
</cp:coreProperties>
</file>