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Unidades compartidas\Planeación\ED\PROCESO\PLAN_INDI\INST\2025\"/>
    </mc:Choice>
  </mc:AlternateContent>
  <xr:revisionPtr revIDLastSave="0" documentId="13_ncr:1_{E1E0F012-13B4-4890-B6B6-F10436E12FDA}" xr6:coauthVersionLast="47" xr6:coauthVersionMax="47" xr10:uidLastSave="{00000000-0000-0000-0000-000000000000}"/>
  <bookViews>
    <workbookView xWindow="-120" yWindow="-120" windowWidth="29040" windowHeight="15840" xr2:uid="{E6A387F9-99F0-4833-9980-2759608FD1AD}"/>
  </bookViews>
  <sheets>
    <sheet name="Línea 1" sheetId="1" r:id="rId1"/>
    <sheet name="Línea 2" sheetId="4" r:id="rId2"/>
    <sheet name="Línea 3" sheetId="5" r:id="rId3"/>
    <sheet name="Línea 4" sheetId="6" r:id="rId4"/>
    <sheet name="Resumen evaluación 2024" sheetId="3" r:id="rId5"/>
  </sheets>
  <definedNames>
    <definedName name="_xlnm._FilterDatabase" localSheetId="0" hidden="1">'Línea 1'!$A$2:$T$24</definedName>
    <definedName name="_xlnm._FilterDatabase" localSheetId="1" hidden="1">'Línea 2'!$A$2:$T$23</definedName>
    <definedName name="_xlnm._FilterDatabase" localSheetId="2" hidden="1">'Línea 3'!$A$2:$T$2</definedName>
    <definedName name="_xlnm._FilterDatabase" localSheetId="3" hidden="1">'Línea 4'!$A$2:$T$22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4" l="1"/>
  <c r="N4" i="4"/>
  <c r="N5" i="4"/>
  <c r="N6" i="4"/>
  <c r="N7" i="4"/>
  <c r="N8" i="4"/>
  <c r="N9" i="4"/>
  <c r="N10" i="4"/>
  <c r="N11" i="4"/>
  <c r="N12" i="4"/>
  <c r="N13" i="4"/>
  <c r="N14" i="4"/>
  <c r="N15" i="4"/>
  <c r="N16" i="4"/>
  <c r="N17" i="4"/>
  <c r="N18" i="4"/>
  <c r="N19" i="4"/>
  <c r="N20" i="4"/>
  <c r="N21" i="4"/>
  <c r="N22" i="4"/>
  <c r="N23" i="4"/>
  <c r="N3" i="4"/>
  <c r="B28" i="4"/>
  <c r="B25" i="4"/>
  <c r="B26" i="4"/>
  <c r="E7" i="3"/>
  <c r="C7" i="3"/>
  <c r="M22" i="4"/>
  <c r="K9" i="6"/>
  <c r="B8" i="5" l="1"/>
  <c r="B9" i="5" s="1"/>
  <c r="B24" i="6"/>
  <c r="B25" i="6" s="1"/>
  <c r="B27" i="6"/>
  <c r="B28" i="6" s="1"/>
  <c r="B11" i="5"/>
  <c r="B12" i="5" s="1"/>
  <c r="N4" i="1"/>
  <c r="N3" i="1"/>
  <c r="M14" i="1" l="1"/>
  <c r="N20" i="1" l="1"/>
  <c r="N19" i="1"/>
  <c r="M19" i="1"/>
  <c r="B26" i="1" s="1"/>
  <c r="B27" i="1" s="1"/>
  <c r="N17" i="1"/>
  <c r="N14" i="1"/>
  <c r="N13" i="1"/>
  <c r="N12" i="1"/>
  <c r="N9" i="1"/>
  <c r="N8" i="1"/>
  <c r="O6" i="1"/>
  <c r="P6" i="1" s="1"/>
  <c r="Q6" i="1" s="1"/>
  <c r="N6" i="1"/>
  <c r="N5" i="1"/>
  <c r="B29" i="1" l="1"/>
  <c r="B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2" authorId="0" shapeId="0" xr:uid="{9A00F2A8-8FF7-48BC-B5BC-BF818303A8AA}">
      <text>
        <r>
          <rPr>
            <sz val="11"/>
            <color theme="1"/>
            <rFont val="Calibri"/>
            <family val="2"/>
            <scheme val="minor"/>
          </rPr>
          <t>======
ID#AAABTXHH-jQ
    (2024-05-22 16:15:40)
Valor al que se espera que llegue el indicador en el año 1</t>
        </r>
      </text>
    </comment>
    <comment ref="T2" authorId="0" shapeId="0" xr:uid="{E33A7A6A-F35C-4B14-8EDB-371F863F78EE}">
      <text>
        <r>
          <rPr>
            <sz val="11"/>
            <color theme="1"/>
            <rFont val="Calibri"/>
            <family val="2"/>
            <scheme val="minor"/>
          </rPr>
          <t>======
ID#AAABTXIv730
    (2024-05-22 16:15:40)
Proceso o procesos responsables del reporte del logro del indicador.</t>
        </r>
      </text>
    </comment>
  </commentList>
</comments>
</file>

<file path=xl/sharedStrings.xml><?xml version="1.0" encoding="utf-8"?>
<sst xmlns="http://schemas.openxmlformats.org/spreadsheetml/2006/main" count="866" uniqueCount="430">
  <si>
    <t>Línea</t>
  </si>
  <si>
    <t>Nombre Programa</t>
  </si>
  <si>
    <t>Nombre Indicador</t>
  </si>
  <si>
    <t>Unidad de medida</t>
  </si>
  <si>
    <t>Tendencia</t>
  </si>
  <si>
    <t>Fórmula</t>
  </si>
  <si>
    <t>Descripción de la fórmula</t>
  </si>
  <si>
    <t>Línea base</t>
  </si>
  <si>
    <t>Meta cuatrienio</t>
  </si>
  <si>
    <t>Meta año 1
2024</t>
  </si>
  <si>
    <t>Seguimiento 2024-2</t>
  </si>
  <si>
    <t>Observaciones 2024-2</t>
  </si>
  <si>
    <t xml:space="preserve">Eficacia por periodo </t>
  </si>
  <si>
    <t>Eficacia Acumulada</t>
  </si>
  <si>
    <t>Meta año 2
2025</t>
  </si>
  <si>
    <t>Meta año 3
2026</t>
  </si>
  <si>
    <t>Meta año 4
2027</t>
  </si>
  <si>
    <t>Fuente de información</t>
  </si>
  <si>
    <t>Fecha de corte para el reporte del logro</t>
  </si>
  <si>
    <t>Responsable</t>
  </si>
  <si>
    <t>Línea 1: Academia Transformadora de vidas</t>
  </si>
  <si>
    <t>Programa 1: Experiencias y oportunidades educativas y formativas innovadoras</t>
  </si>
  <si>
    <t>Nuevos programas técnicos laborales con registro</t>
  </si>
  <si>
    <t xml:space="preserve">Número </t>
  </si>
  <si>
    <t>Aumentar</t>
  </si>
  <si>
    <t>Nuevos programas técnicos laborales (ETDH y SFT) con registro (Medellín y regiones)
Programas ETDH: 6
Programas SFT: 1
Meta incremental</t>
  </si>
  <si>
    <t>30 de diciembre de cada vigencia</t>
  </si>
  <si>
    <t>Profesional Universitario FTDH
Vicerrector Académico</t>
  </si>
  <si>
    <t>Estudiantes matriculados en programas técnicos laborales</t>
  </si>
  <si>
    <t>Número de estudiantes matriculados en programas técnicos laborales</t>
  </si>
  <si>
    <t>Número de estudiantes matriculados en programas técnicos laborales (ETDH y SFT). Programas antiguos y nuevos
Meta incremental</t>
  </si>
  <si>
    <t>Sistema Accademia</t>
  </si>
  <si>
    <t>Nuevos programas de educación superior con registro calificado</t>
  </si>
  <si>
    <t>Número</t>
  </si>
  <si>
    <t>Numero de programas nuevos de educación superior ofertados</t>
  </si>
  <si>
    <t>Numero de programas de educación superior nuevos
Meta incremental</t>
  </si>
  <si>
    <t>Resoluciones de Registro Calificado</t>
  </si>
  <si>
    <t>Vicerrector Académico
Decanos</t>
  </si>
  <si>
    <t xml:space="preserve">Estudiantes matriculados en programas de educación superior </t>
  </si>
  <si>
    <t xml:space="preserve">Número de estudiantes matriculados en los programas de educación superior </t>
  </si>
  <si>
    <t>Número de estudiantes matriculados en los programas de educación superior
Meta incremental</t>
  </si>
  <si>
    <t>SNIES 
Sistema Accademia</t>
  </si>
  <si>
    <t>Vicerrector Académico
Decanos
Profesional Especializado Comunicación y Mercadeo
Contratista Mercadeo</t>
  </si>
  <si>
    <t>Programas académicos con doble titulación implementada</t>
  </si>
  <si>
    <t>Número de programas con doble titulación implementada</t>
  </si>
  <si>
    <t>Número de programas con doble titulación implementada (en doble vía)
Meta incremental</t>
  </si>
  <si>
    <t xml:space="preserve">Graduados de las técnicas laborales matriculados en programas de educación superior de la institución  </t>
  </si>
  <si>
    <t xml:space="preserve">Numero de estudiantes graduados de técnicas laborales que se matriculan en programas academicos de la institución </t>
  </si>
  <si>
    <t>Numero de estudiantes graduados de técnicas laborales de la institución que se matriculan en programas académicos de la institución.
Estudiantes nuevos cada año
Para realizar el cálculo se debe medir el año completo
Meta acumulada</t>
  </si>
  <si>
    <t>Profesional Universitario FTDH
Vicerrector Académico
Profesional Especializado Comunicación y Mercadeo
Decanos</t>
  </si>
  <si>
    <t>Estudiantes y graduados de la institución participando en el programa Diálogo Generacional Docente</t>
  </si>
  <si>
    <t>Graduados que participan en dialogo generacional docente</t>
  </si>
  <si>
    <t>Este indicador mide el número de estudiantes y graduados de la Institución que participan en el programa Diálogo Generacional Docente durante un período específico. 
Meta incremental</t>
  </si>
  <si>
    <t>Resultados de la convocatoria</t>
  </si>
  <si>
    <t>Tasa de deserción anual por debajo de la media nacional</t>
  </si>
  <si>
    <t xml:space="preserve">Porcentaje </t>
  </si>
  <si>
    <t>Mantener</t>
  </si>
  <si>
    <t>Puntos porcentuales por debajo de la media nacional</t>
  </si>
  <si>
    <t>Tasa de deserción anual por debajo de la media nacional, teniendo como referente los reportes del SPADIES
Meta a mantener</t>
  </si>
  <si>
    <t xml:space="preserve"> (-0,59)</t>
  </si>
  <si>
    <t xml:space="preserve"> (-0,5)</t>
  </si>
  <si>
    <t>SPADIES</t>
  </si>
  <si>
    <t>Vicerrector Académico
Profesional Universitario Ingreso, Permanencia y Graduación
Decanos</t>
  </si>
  <si>
    <t xml:space="preserve">Programa 2:Transformación pedagógica y curricular </t>
  </si>
  <si>
    <t>Programas de pregrado con la metodología STEAM+H implementada</t>
  </si>
  <si>
    <t>Número de programas de pregrado que implementan la metodología STEAM+H</t>
  </si>
  <si>
    <t>Número de programas de pregrado que implementan la metodología STEAM+H (Ciencia, Tecnología, Ingeniería, Arte, Matemáticas y Humanidades) en un curso del área específica del programa
Se creará la metodología y cada programa la implementará en por lo menos 1 asignatura
Meta incremental</t>
  </si>
  <si>
    <t>Cartas descriptivas y evidencias de aplicación de metodología STEAM+H en cursos del área especifica por programa académico</t>
  </si>
  <si>
    <t>Vicerrector Académico
Docente programa Ciencias Básicas
Decanos</t>
  </si>
  <si>
    <t xml:space="preserve">Docentes Capacitados en Competencias Digitales </t>
  </si>
  <si>
    <t>Número de docentes capacitados en uso de recursos y herramientas digitales</t>
  </si>
  <si>
    <t>Número de docentes certificados en uso de recursos y herramientas digitales
Cada año se deberá ofertar capacitaciones diferentes.
Meta acumulada</t>
  </si>
  <si>
    <t>Listados de asistencia y registro de docentes certificados
SIPEX</t>
  </si>
  <si>
    <t>Semestral 30 de junio y 12 de diciembre</t>
  </si>
  <si>
    <t>Vicerrector Académico
Profesional Universitario Biblioteca
Profesional Universitario Virtualidad
Profesional Universitario Educación Continua</t>
  </si>
  <si>
    <t>Número de programas con valor agregado positivo en las pruebas Saber Pro</t>
  </si>
  <si>
    <t>Número de programas con valor agregado positivo</t>
  </si>
  <si>
    <t>Número de programas profesionales con valor agregado positivo en las pruebas Saber Pro, respecto a las Pruebas Saber 11 en por lo menos 2 de las 3 competencias que se evalúan: razonamiento cuantitativo, lectura crítica e inglés.
No se tienen en cuenta programas profesionales nuevos porque no realizarían pruebas Saber Pro en la ventana del Plan de Desarrollo
Meta incremental</t>
  </si>
  <si>
    <t>Informes de análisis de resultados de pruebas Saber Pro y Valor Agregado</t>
  </si>
  <si>
    <t xml:space="preserve">Vicerrector Académico
Decanos
Docente Agenda de Estudios Sobre Asuntos Institucionales
</t>
  </si>
  <si>
    <t>Docentes en proceso de formación en Doctorado</t>
  </si>
  <si>
    <t>Número de docentes en proceso de formación en doctorado</t>
  </si>
  <si>
    <t>Número de docentes de planta en proceso de formación en doctorado con apoyo institucional
Meta incremental</t>
  </si>
  <si>
    <t>Plan Institucional de Capacitación
Evidencias de matrículas y proceso de formación</t>
  </si>
  <si>
    <t>Profesional Universitario Talento Humano
Vicerrector Académico
Decanos</t>
  </si>
  <si>
    <t>Programa 3: Cultura de la autoevaluación y mejora continua</t>
  </si>
  <si>
    <t>Renovación de la acreditación institucional en alta calidad obtenida</t>
  </si>
  <si>
    <t>Renovación de la acreditación institucional en alta calidad
Meta incremental</t>
  </si>
  <si>
    <t>Resolución de acreditación</t>
  </si>
  <si>
    <t>30 de diciembre de vigencia 2026</t>
  </si>
  <si>
    <t>Profesional Especializado  Aseguramiento de la Calidad Académica
Vicerrector Académico
Decanos</t>
  </si>
  <si>
    <t>Programas académicos acreditados en alta calidad</t>
  </si>
  <si>
    <t>Número de programas acreditados y reacreditados
Meta incremental</t>
  </si>
  <si>
    <t>Resoluciones de acreditación</t>
  </si>
  <si>
    <t>Programa 4: Acompañamiento a las trayectorias de vida estudiantil</t>
  </si>
  <si>
    <t>Mejora en el desempeño académico de estudiantes que participan en las estrategias de psicopedagogía</t>
  </si>
  <si>
    <t>Porcentaje</t>
  </si>
  <si>
    <r>
      <t xml:space="preserve">(Número de estudiantes que participan en las estrategias de psicopedagogía y ganan todas las materias con las que </t>
    </r>
    <r>
      <rPr>
        <u/>
        <sz val="11"/>
        <rFont val="Arial"/>
        <family val="2"/>
      </rPr>
      <t>finalizan</t>
    </r>
    <r>
      <rPr>
        <sz val="11"/>
        <rFont val="Arial"/>
        <family val="2"/>
      </rPr>
      <t xml:space="preserve"> el semeste / total de estudiantes que participan en las estrategias de psicopedagogía)*100</t>
    </r>
  </si>
  <si>
    <t>Número de estudiantes que mejoran su desempeño académico y participan (3 o más veces) de las estrategias de psicopedagogía del subproceso Ingreso, Permanencia y Graduación (Quédate en Colmayor)
del total de estudiantes que participan en las estrategias de psicopedagogía (Talleres, atención individual en neuropsicología, neurofeedback, pruebas psicométricas, formatos planificadores, juegos serios, entre otros)
Meta incremental</t>
  </si>
  <si>
    <t>Sipex7: Informe de mejoras psicopedagogía</t>
  </si>
  <si>
    <t>Profesional universitario Ingreso, Permanencia y Graduación</t>
  </si>
  <si>
    <t xml:space="preserve">Mejora en el desempeño académico de los estudiantes que participan en las estrategias académicas </t>
  </si>
  <si>
    <t>(Número de estudiantes que participan en las estrategias académicas y ganan la asignatura por la cual consultan la estrategia / total de estudiantes que participan en las estrategias académicas)*100</t>
  </si>
  <si>
    <t>Número de estudiantes que mejoran su desempeño académico y paticipan (3 o más veces)  de las estrategias académicas del subproceso Ingreso, Permanencia y Graduación (Quédate en Colmayor) del total de estudiantes que participan en las estrategias académicas
Meta incremental</t>
  </si>
  <si>
    <t>Sipex7: Informe de mejoras ciencias basicas</t>
  </si>
  <si>
    <t>Cobertura de los servicios de Bienestar aumentada</t>
  </si>
  <si>
    <t>(Número de participantes en actividades y servicios de Bienestar/total población institucional)*100</t>
  </si>
  <si>
    <t>Número de participantes en las actividades y servicios de Bienestar del total de la población institucional (estudiantes, docentes, administrativos, contratistas y graduados)
Meta incremental</t>
  </si>
  <si>
    <t>SIPEX</t>
  </si>
  <si>
    <t>Director de Bienestar Institucional</t>
  </si>
  <si>
    <t>Actividades y servicios de Bienestar nuevos o actualizados</t>
  </si>
  <si>
    <t>Nuevas actividades y servicios de Bienestar</t>
  </si>
  <si>
    <t>Número de actividades y servicios nuevos ofertados
Meta incremental</t>
  </si>
  <si>
    <t>Acciones implementadas para la diversidad en la Institución</t>
  </si>
  <si>
    <t>Número de acciones implementadas para la atención de diversidades</t>
  </si>
  <si>
    <t>Número de acciones implementadas para la atención de la población diversa.
Las metas acumulan con la línea base. 
Año 2: 1 más 
Año 4: 1 más
Una de las acciones estará enfocada en la implementación del protocolo de atención de violencias sexuales y basadas en género
COLMAYOR DIVERSO: https://www.colmayor.edu.co/bienestar/colmayor-diverso/
Meta incremental</t>
  </si>
  <si>
    <t xml:space="preserve">Semestral  </t>
  </si>
  <si>
    <t xml:space="preserve">Estudio de Impacto de los programas de Bienestar Institucional realizado </t>
  </si>
  <si>
    <t>Estudio de Impacto realizado</t>
  </si>
  <si>
    <t>Estudio realizado
Meta incremental</t>
  </si>
  <si>
    <t>Informe de resultados del estudio de impacto</t>
  </si>
  <si>
    <t xml:space="preserve">Año 2026  </t>
  </si>
  <si>
    <t>Director de Bienestar Institucional
Agenda de Estudios sobre Asuntos Institucionales</t>
  </si>
  <si>
    <t>Estudiantes beneficiados con auxilios alimentarios</t>
  </si>
  <si>
    <t>Número de estudiantes Beneficiados</t>
  </si>
  <si>
    <t>Mantener el número de beneficiados del programa de Auxilio Alimentario
Meta a mantener</t>
  </si>
  <si>
    <t xml:space="preserve">Anual </t>
  </si>
  <si>
    <t>Cobertura de las atenciones en salud mental aumentada</t>
  </si>
  <si>
    <t>(Numero de estudiantes atendidos en las estrategias de Salud Mental / Numero de Estudiantes que solicitaron el servicio)*100</t>
  </si>
  <si>
    <t>Número de estudiantes que son atendidos y/o participan de las diferentes estrategias de Salud Mental del total de estudiantes que solicitan el servicio
Meta incremental</t>
  </si>
  <si>
    <t>PLAN INDICATIVO 2024-2028
PDI “AVANZANDO EN LA INNOVACIÓN Y LA TRANSFORMACIÓN DE LA EDUCACIÓN”</t>
  </si>
  <si>
    <t>EFICACIA PERIODICA (2024-2)</t>
  </si>
  <si>
    <t>EFICACIA ACUMULADA</t>
  </si>
  <si>
    <t>No cuenta con meta programada para la vigencia 2024</t>
  </si>
  <si>
    <t>LÍNEA</t>
  </si>
  <si>
    <t>EFICACIA PERIÓDICA</t>
  </si>
  <si>
    <t>EFICACIA PONDERADA</t>
  </si>
  <si>
    <t>EFICACIA ACUMULADA PROMEDIO DEL PLAN</t>
  </si>
  <si>
    <t>EFICACIA ACUMULADA PONDERADA DEL PLAN</t>
  </si>
  <si>
    <t>TOTALES</t>
  </si>
  <si>
    <t>Total presupuesto asignado (funcionamiento e inversión)</t>
  </si>
  <si>
    <t>PRESUPUESTO TOTAL</t>
  </si>
  <si>
    <t>Total presupuesto ejecutado (funcionamiento e inversión)</t>
  </si>
  <si>
    <t>TOTAL EJECUTADO</t>
  </si>
  <si>
    <t>Índice de inversión</t>
  </si>
  <si>
    <t>ÍNDICE DE INVERSIÓN ACUMULADO</t>
  </si>
  <si>
    <t>Eficiencia del Plan</t>
  </si>
  <si>
    <t>EFICIENCIA DEL PLAN ACUMULADA</t>
  </si>
  <si>
    <t>INDICADORES DE EVALUACIÓN Plan de Desarrollo 2024-2028</t>
  </si>
  <si>
    <t>1. Academia transformadora de vidas</t>
  </si>
  <si>
    <t>2. Intercambio de saberes para la transformación del entorno social, productivo y científico</t>
  </si>
  <si>
    <t>3. Ecosistema Tecnológico Colmayor</t>
  </si>
  <si>
    <t>4. Sostenibilidad y Gestión Humana Integral</t>
  </si>
  <si>
    <t>INDICADORES DE EVALUACIÓN ACUMULADA Plan de Desarrollo 2024-2028- 2024-02</t>
  </si>
  <si>
    <t xml:space="preserve">Eficacia del periodo </t>
  </si>
  <si>
    <t>EFICACIA PONDERADA DE LA LÍNEA (2024-2)</t>
  </si>
  <si>
    <t>EFICACIA ACUMULADA PONDERADA DE LA LÍNEA</t>
  </si>
  <si>
    <t>Línea 2: Intercambio de saberes para la transformación del entorno social, productivo y científico</t>
  </si>
  <si>
    <t>Programa 1: Investigación y Desarrollo científico</t>
  </si>
  <si>
    <t>Proyectos de investigación desarrollados en alianzas con organizaciones no científicas</t>
  </si>
  <si>
    <t>(Número de proyectos de investigación realizados en alianzas con organizaciones sociales, productivas y públicas/ Total de proyectos de investigación)*100</t>
  </si>
  <si>
    <t>Del total de proyectos de investigación (en ejecución o finalizados), cuántos corresponden a proyectos realizados en alianzas (cofinanciación) con organizaciones sociales, productivas y públicas, sin contar alianzas con otros grupos de investigación (en ejecución o finalizados)
Organizaciones no científicas: Empresas, entidades territoriales, Corporaciones Autónomas Regionales, ONG nacionales e internacionales, organismos multilaterales de cooperación
Meta incremental</t>
  </si>
  <si>
    <t>Plataforma INVESTTIGA</t>
  </si>
  <si>
    <t>Diciembre de cada vigencia</t>
  </si>
  <si>
    <t>Vicerrectora Investigación y Extensión
Profesional Universitario Investigación
Líderes grupos de investigación</t>
  </si>
  <si>
    <t xml:space="preserve">Productos de investigación desarrollados en alianzas con organizaciones </t>
  </si>
  <si>
    <t xml:space="preserve">Número de productos de investigación realizados en alianzas con organizaciones sociales, productivas y públicas </t>
  </si>
  <si>
    <t>Total de productos resultados de investigación realizados en alianzas con organizaciones sociales, productivas y públicas, sin contar alianzas con otros grupos de investigación. Los productos deberán estar debidamente certificados de acuerdo al modelo de medición vigente de Minciencias
Meta acumulada</t>
  </si>
  <si>
    <t>GrupLAC
Plataforma INVESTTIGA
Grupos de investigación</t>
  </si>
  <si>
    <t>Vicerrectora Investigación y Extensión
Profesional universitario Centro de Investigación
Líderes grupos de investigación</t>
  </si>
  <si>
    <t>Grupos de Investigación consolidados/categorizados en modelo de medición vigente de Minciencias</t>
  </si>
  <si>
    <t>Número de grupos de investigación consolidados o categorizados</t>
  </si>
  <si>
    <t>Grupos con aval institucional que se encuentran categorizados
Mantener la categorización de los grupos actuales y aumentar 1 grupo categorizado en 2027
Meta incremental</t>
  </si>
  <si>
    <t>Minciencias
Portal la ciencia en cifras</t>
  </si>
  <si>
    <t xml:space="preserve">Programa 2:Innovación, emprendimiento, gestión y transferencia de conocimiento </t>
  </si>
  <si>
    <t>Emprendimientos asesorados, asociados con los campos de conocimiento del emprendedor</t>
  </si>
  <si>
    <t>(Número de emprendimientos asesorados en los campos de conocimiento de estudiantes y graduados / total de emprendimientos asesorados)*100</t>
  </si>
  <si>
    <t>Del total de emprendimientos asesorados, qué porcentaje tienen relación directa con el campo de conocimiento (programa) del estudiante o graduado. Solo se tendrán en cuenta, aquellos emprendimientos que sencuentren activos y lleguen a etapa de asesoría, acompañamiento o validación
Meta incremental</t>
  </si>
  <si>
    <t>Bases de datos Emprendimiento Innovación y Tranferencia tecnológica</t>
  </si>
  <si>
    <t>Líder Emprendimiento Innovación y Tranferencia tecnológica</t>
  </si>
  <si>
    <t xml:space="preserve">Productos de transferencia tecnológica validados </t>
  </si>
  <si>
    <t>Número productos, tecnologías, aplicativos validados en entornos simulados o comerciales por año</t>
  </si>
  <si>
    <t>Total de productos, tecnologías, aplicativos validados comercialmente por año (se tendrán en cuenta prototipos, software, diseños industriales y demás productos suceptibles de protección de propiedad intelectual) que son llevados a validaciones de funcionamiento o comerciales
Meta incremental</t>
  </si>
  <si>
    <t>Líder Emprendimiento Innovación y Tranferencia Tecnológica</t>
  </si>
  <si>
    <t>Procesos de transferencia de conocimiento (Know how) desarrollados</t>
  </si>
  <si>
    <t>Número normas sociales, técnicas, innovaciones empresariales y de política pública por año</t>
  </si>
  <si>
    <t>Total de normas sociales, técnicas, innovaciones empresariales y de política pública debidamente certificadas por cada año
Meta acumulada</t>
  </si>
  <si>
    <t>Programa 3: Nuevos talentos para el sistema científico, tecnológico y la innovación</t>
  </si>
  <si>
    <t>Estudiantes de educación superior participando en estrategias de investigación formativa extracurriculares</t>
  </si>
  <si>
    <t>Número de estudiantes de programas académicos participando en estrategias de investigación formativa extracurriculares</t>
  </si>
  <si>
    <t>Total de estudiantes de los programas académicos (sin tener en cuenta técnicas laborales), que hacen parte de al menos una estrategia de investigación formativa (semilleros, grupos de estudio). 
La medición se realiza una vez al año.
Meta incremental</t>
  </si>
  <si>
    <t>Informe semilleros de Investigación</t>
  </si>
  <si>
    <t>Vicerrectora Investigación y Extensión
Profesional universitario Centro de Investigación
Líderes semilleros de investigación</t>
  </si>
  <si>
    <t>Graduados de educación superior participando en estrategias de investigación formativa</t>
  </si>
  <si>
    <t>Graduados participando en estrategias de investigación formativa</t>
  </si>
  <si>
    <t>Número de  graduados de la institución que participan en ese mismo periodo en estrategias de investigación formativa (jóvenes investigadores, semilleros, auxiliares de investigación, grupos de investigación)
Meta acumulada</t>
  </si>
  <si>
    <t>Base datos jóvenes investigadores
Convenios Jóvenes investigadores
Reportes INVESTTIGA</t>
  </si>
  <si>
    <t>Vicerrectora Investigación y Extensión
Profesional universitario Centro de Investigación</t>
  </si>
  <si>
    <t xml:space="preserve">Productos de investigación generados con participantes en estrategias de investigación formativa </t>
  </si>
  <si>
    <t>Productos de investigación generados con participantes de estrategias de investigación formativa por año</t>
  </si>
  <si>
    <t>Número total de productos de investigación de participantes en estrategias de investigación formativa, independiente de su nivel de formación, en un año
Meta acumulada</t>
  </si>
  <si>
    <t>Informe semilleros de Investigación
Informes Internacionalización
Reportes INVESTTIGA</t>
  </si>
  <si>
    <t>Estudiantes de otros niveles de formación participando en estrategias de investigación formativa</t>
  </si>
  <si>
    <t>Número de estudiantes de otros niveles de formación participando en estrategias de investigación formativa por año</t>
  </si>
  <si>
    <t>Total de estudiantes de otros niveles de formación que se vinculan a alguna de las estrategias de investigación formativa lideradas por la institución, en sus instituciones, en el campus o de forma virtual
Meta acumulada</t>
  </si>
  <si>
    <t>Informes Centro de Investigación</t>
  </si>
  <si>
    <t>Programa 4: Conexiones para la transformación del territorio</t>
  </si>
  <si>
    <t>Actividades de proyección social desarrolladas</t>
  </si>
  <si>
    <t>Total de actividades de proyección social realizadas</t>
  </si>
  <si>
    <t>Total de actividades de proyección social realizadas
Meta acumulada</t>
  </si>
  <si>
    <t>Sistema de Información SIPEX</t>
  </si>
  <si>
    <t>30 de Junio / 31 de diciembre</t>
  </si>
  <si>
    <t>Vicerrectora Investigación y Extensión
Directora de Extensión
Decanos
Docente Coordinador de Extensión
Coordinadores Académicos y de Extrensión por Facultad</t>
  </si>
  <si>
    <t>Proyectos de proyección social ejecutados</t>
  </si>
  <si>
    <t>Número de proyectos de Proyección Social ejecutados</t>
  </si>
  <si>
    <t>Número de proyectos de Proyección Social interfacultades ejecutados.
Proyectos aprobados en convocatorias anuales con participación de todas las facultades
Meta acumulada</t>
  </si>
  <si>
    <t>31 de diciembre</t>
  </si>
  <si>
    <t>Vicerrectora Investigación y Extensión
Directora de Extensión
Docente Coordinador de Extensión
Decanos
Coordinadores Académicos y de Extrensión por Facultad</t>
  </si>
  <si>
    <t>Convenios y contratos ejecutados</t>
  </si>
  <si>
    <t>Número de proyectos ejecutados</t>
  </si>
  <si>
    <t>Todos los proyectos nuevos que se ejecutan en la vigencia (convenios, contratos, entre otros). 
Meta acumulada</t>
  </si>
  <si>
    <t>Sistema de Información Contratta</t>
  </si>
  <si>
    <t>Vicerrectora Investigación y Extensión
Directora de Extensión
Profesional Universitario de Convenios y Contratos</t>
  </si>
  <si>
    <t>Graduados empleados a través de la bolsa de empleo</t>
  </si>
  <si>
    <t xml:space="preserve">(Número de graduados contratados / total de vacantes recibidas)*100 </t>
  </si>
  <si>
    <t>Número de graduados contratados del total de vacantes recibidas por la bolsa de empleo
Meta a mantener</t>
  </si>
  <si>
    <t>Bolsa de empleo</t>
  </si>
  <si>
    <t xml:space="preserve">Profesional Universitario Graduados </t>
  </si>
  <si>
    <t xml:space="preserve">Estudiantes participando en pasantías cortas empresariales </t>
  </si>
  <si>
    <t>Número de estudiantes vinculados a pasantías cortas</t>
  </si>
  <si>
    <t>Número de estudiantes vinculados a pasantías cortas, en el marco del modelo de inserción laboral CUEE
Meta acumulada</t>
  </si>
  <si>
    <t>Base de datos estudiantes en pasantías cortas</t>
  </si>
  <si>
    <t>Profesional Universitario Graduados
Coordinadores Académicos y de extensión por facultad</t>
  </si>
  <si>
    <t xml:space="preserve">Programa 5: Formación para la vida </t>
  </si>
  <si>
    <t>Actividades de Educación Continua ejecutadas</t>
  </si>
  <si>
    <t>Número de actividades de Educación continua ofertadas</t>
  </si>
  <si>
    <t>Número de actividades de Educación continua ofertadas con costo y sin costo para los participantes
Meta acumulada</t>
  </si>
  <si>
    <t>30 de junio 
31 de diciembre</t>
  </si>
  <si>
    <t>Vicerrectora Investigación y Extensión
Profesional Universitario Educación Continua
Directora de Extensión</t>
  </si>
  <si>
    <t>Certificaciones otorgadas vía reconocimiento de aprendizajes previos -RAP-</t>
  </si>
  <si>
    <t>Número de certificaciones otorgadas</t>
  </si>
  <si>
    <t>Este indicador mide la cantidad de certificaciones otorgadas a estudiantes a través del proceso de Reconocimiento de Aprendizajes Previos (RAP)
Meta acumulada</t>
  </si>
  <si>
    <t>Informe de certificaciones otorgadas vía RAP</t>
  </si>
  <si>
    <t>Vicerrector Académico
Asesor Proyectos Especiales
Decanos</t>
  </si>
  <si>
    <t>Nuevas estrategias implementadas para el fortalecimiento del bilingüismo</t>
  </si>
  <si>
    <t>Número de estrategias implementadas</t>
  </si>
  <si>
    <t>Número de estrategias implementadas por año, como: semana de la internacionalización, cursos de inglés con propósito, clubes de conversación
Meta incremental</t>
  </si>
  <si>
    <t>Informe de estrategias implementadas</t>
  </si>
  <si>
    <t>Vicerrectora Investigación y Extensión
Directora de Extensión
Profesional Universitario Centro de Lenguas</t>
  </si>
  <si>
    <t xml:space="preserve">Programa 6: Mundo sin fronteras </t>
  </si>
  <si>
    <t>Programas con estrategias de internacionalización del currículo implementadas</t>
  </si>
  <si>
    <t>Total de programas con estrategias de internacionalización del currículo implementadas</t>
  </si>
  <si>
    <t>Programas que implementen por lo menos 4 estrategias
de internacionalización del currículo
Meta incremental</t>
  </si>
  <si>
    <t>Base de datos Internacionalización</t>
  </si>
  <si>
    <t xml:space="preserve">Semestral </t>
  </si>
  <si>
    <t>Líder Internacionalización
Decanos
Coordinadores Académicos y de Extensión</t>
  </si>
  <si>
    <t xml:space="preserve">Movilidad entrante </t>
  </si>
  <si>
    <t xml:space="preserve">Número de movilidades entrantes por carácter, tipologia, proveniencia </t>
  </si>
  <si>
    <t>Número de estudiantes, docentes y administrativos en movilidad entrante - nacional e internacional desagregados por tipos de movilidades (presenciales o virtuales), diferentes a una cátedra virtual: misiones internacionales, conferencias, estancias de enseñanza o investigación
Meta acumulada</t>
  </si>
  <si>
    <t>Pendiente reporte dede 18 programas, a la fecha solo un   programa  (Ingenieria Ambiental) ha suministrado la información. No se  tiene a la fecha la información por parte de los cooridnadores de programa o  académicos. Solicitado por parte de internacionalización el 22 de enero</t>
  </si>
  <si>
    <t>Base de Datos Internacionalización</t>
  </si>
  <si>
    <t xml:space="preserve">Movilidad saliente </t>
  </si>
  <si>
    <t xml:space="preserve">Número de movilidades salientes por carácter, tipologia, proveniencia </t>
  </si>
  <si>
    <t>Número de estudiantes, docentes y administrativos en movilidad saliente - nacional e internacional desagregados por tipos movilidades internacionales (presenciales o virtuales), diferentes a una cátedra virtual: misiones internacionales, conferencias, estancias de enseñanza o investigación
Meta acumulada</t>
  </si>
  <si>
    <t>Internacionalización
Decanos
Coordinadores Académicos y de Extensión</t>
  </si>
  <si>
    <t>Línea 3: Ecosistema Tecnológico Colmayor</t>
  </si>
  <si>
    <t>Programa 1: Apropiación y adaptación tecnológica</t>
  </si>
  <si>
    <t>Plan Estratégico de Tecnologías de la Información y la Comunicación actualizado e implementado</t>
  </si>
  <si>
    <t>Mide la actualizacióin del Plan Estratégico de Tecnologías de la Información y la Comunicación
Esta actualización  debe contener además de lo requerido por la ley   
- MIPG (IPV4 a IPV6, por mencionar algunos)
- Gobernanza de datos
- Interoperabilidad
- Gestión de la información
- Comité de la gestión integral de la información
- Planes y proyectos a ejecutar
- Diagnosticos de sistemas de información, aplicativos y software
Otros temas a tener en cuenta:
- Fortalecimiento estructura virtual
- Equipo desarrollo de sistemas de información
Otros compromisos  en cuanto a:
- automatizaciones
- servidores
- almacenamiento
Meta incremental</t>
  </si>
  <si>
    <t>Informe de seguimiento del Plan Estratégico de Tecnologías de la Información y la Comunicación</t>
  </si>
  <si>
    <t>Profesional Especializado Tecnologia y Medios Audiovisuales</t>
  </si>
  <si>
    <t>Modernización tecnológica de procesos y servicios implementada</t>
  </si>
  <si>
    <t>Número de procesos y servicios modernizados</t>
  </si>
  <si>
    <t>Número de procesos y servicios modernizados conforme al modelo definido por la institución.
Se evidencia la necesidad de sistematizar procesos como: certificaciones, contratación, actas, inscripciones a activiades de los diferentes proceos institucionales, todo lo anterior diferente a lo normativo del DAFP
Meta acumulada</t>
  </si>
  <si>
    <t>Plan de racionalización de trámites y servicios</t>
  </si>
  <si>
    <t>Director Técnico de Planeación y Desarrollo Organizacional</t>
  </si>
  <si>
    <t>Programa 2: Gestión integral de la información</t>
  </si>
  <si>
    <t>Modelo de gobernanza de datos implementado</t>
  </si>
  <si>
    <t>Implementación del Modelo de gobernanza para el almacenamiento, acceso, análisis y eliminación de  información y datos estadísticos de los procesos Institucionales y observatorios, que incluya tableros de control, analítica de datos, inteligencia de negocios
Meta acumulada</t>
  </si>
  <si>
    <t>Informe de implementación del modelo</t>
  </si>
  <si>
    <t>Líder Tecnología y Medios Audiovisuales
Docente Ocasional Agenda de Estudios Sobre Asuntos Institucionales
Profesional de apoyo Ingreso, Permanencia y Graduación
Director Técnico de Planeación y Desarrollo Organizacional</t>
  </si>
  <si>
    <t>Procesos con estructura documental implementada</t>
  </si>
  <si>
    <t>(Procesos con la Estructura Documental implementada/total de procesos)*100</t>
  </si>
  <si>
    <t>La implementación de la ED se verificará a través de una lista de chequeo con criterios definidos por el equipo de proyecto, no solo se acepta como entregable la creación de la estructura, es la validación del cargue de la información
Meta incremental</t>
  </si>
  <si>
    <t>Informe de estructura documental</t>
  </si>
  <si>
    <t>Profesional Universitario Gestión Documental
Profesional Especializado Tecnologia y Medios Audiovisuales 
Profesional Especializado SGI
Director Técnico de Planeación y Desarrollo Organizacional</t>
  </si>
  <si>
    <t>Línea 4:Sostenibilidad y Gestión Humana Integral</t>
  </si>
  <si>
    <t>Programa 1:Gestión Integral del Talento Humano</t>
  </si>
  <si>
    <t xml:space="preserve">Nuevas estrategias implementadas para el bienestar laboral </t>
  </si>
  <si>
    <t>Nuevas estrategias con sus portafolios que contribuyan al bienestar laboral de los empleados.
Por ejemplo:
Estrategias de salud física y mental, educación, formación salario emocional
Meta incremental</t>
  </si>
  <si>
    <t>Informe estrategias implementadas</t>
  </si>
  <si>
    <t>Profesional Universitario de Talento Humano 
Director técnico de Bienestar</t>
  </si>
  <si>
    <t>Clima laboral medido y mejorado</t>
  </si>
  <si>
    <t>Medición de la mejora del clima laboral
La medición se realizará en el año 2024 y 2026, los años 2025 y 2027 se conserva la medición del año anterior
Meta incremental</t>
  </si>
  <si>
    <t>Informe de resultados de medición del clima laboral</t>
  </si>
  <si>
    <t xml:space="preserve">Profesional Universitario de Talento Humano </t>
  </si>
  <si>
    <t>Participantes en la estrategia "Aprendizaje Corporativo"</t>
  </si>
  <si>
    <t xml:space="preserve">Número de participantes en la estrategia "Aprendizaje Corporativo" </t>
  </si>
  <si>
    <t>Diseño, implementación y evaluación de la Estrategia de "Aprendizaje Corporativo".
La estrategia debe contemplar temas como:
Capacitaciones en habilidades blandas y competencias digitales
Número de participantes (Docentes, administrativos y contratistas) en la estrategia "Aprendizaje Corporativo"  
Una persona puede ser participante en varias capacitaciones
Meta acumulada</t>
  </si>
  <si>
    <t>Registros de asistencia
Informes de capacitaciones ejecutadas</t>
  </si>
  <si>
    <t>Estudio de cargas de trabajo realizado</t>
  </si>
  <si>
    <t>Número de estudios realizados</t>
  </si>
  <si>
    <t>Tener elaborado el estudio técnico
Meta incremental</t>
  </si>
  <si>
    <t>Informe técnico del estudio</t>
  </si>
  <si>
    <t>Cultura del servicio institucional evaluada
internamente</t>
  </si>
  <si>
    <t>Promedio de las calificaciones de todos los encuestados</t>
  </si>
  <si>
    <t>Promedio de las calificaciones de todos los encuestados
Se realizará una encuesta en cada año
Meta incremental</t>
  </si>
  <si>
    <t>No se tiene medición</t>
  </si>
  <si>
    <t>Informe de resultados de la Encuesta con acciones de mejora</t>
  </si>
  <si>
    <t xml:space="preserve">Profesional Especializado de Comunicación y Mercadeo </t>
  </si>
  <si>
    <t>Satisfacción frente a la cultura del servicio  evaluada por los usuarios externos</t>
  </si>
  <si>
    <t>Programa 2: Mercadeo</t>
  </si>
  <si>
    <t>Ingresos generados por venta de servicios</t>
  </si>
  <si>
    <t>Pesos</t>
  </si>
  <si>
    <t>Suma de los ingresos percibidos por unidades de servicios</t>
  </si>
  <si>
    <t>Aumento de los ingresos generados por ventas de servicios
La meta del cuatrenio es la sumatoria de las ventas de todos los años
Meta incremental</t>
  </si>
  <si>
    <t>Convenios y contratos que se han firmado de acciones del Centro de Asesoría y Consultoría del Sector Organizacional
Valor generado en actividades de educación continua con costo para los participantes.
Tener en cuenta que este indicador lo alimentan varios procesos.</t>
  </si>
  <si>
    <t>Facturación
Informes de ejecución presupuestal</t>
  </si>
  <si>
    <t>Vicerrector de Investigación y Extensión
Profesional Especializado de Comunicación y mercadeo
Director Técnico de Extensión y Proyección Social
Coordinadores Unidades de Servicio
Profesional Universitario Programa de Emprendimiento, Innovación y Transferencia Tecnológica</t>
  </si>
  <si>
    <t>Marca institucional reconocida por estudiantes de los grados 9°, 10° y 11°</t>
  </si>
  <si>
    <t xml:space="preserve">(Número de Estudiantes de 9, 10 y 11 de colegios públicos y privados del Área Metropolitana que reconocen la marca /Número total de estudiantes encuestados de 9, 10 y 11 de colegios públicos privados del Área Metropolitana)*100 </t>
  </si>
  <si>
    <t>Número de Estudiantes de 9, 10 y 11 de colegios públicos y privados del Área Metropolitana que reconocen la marca del  total de estudiantes encuestados de 9, 10 y 11 de colegios públicos privados del Área Metropolitana
La medición se realizará en el año 2025 y 2027, el año 2024 se conseva la medición de la línea base y 2026 se conserva la medición del año anterior
Meta incremental</t>
  </si>
  <si>
    <t>Informes de resultados de los estudios con acciones de mejora identificadas</t>
  </si>
  <si>
    <t>Profesional Especializado de Comunicación y mercadeo
Profesional de Apoyo Mercadeo</t>
  </si>
  <si>
    <t>Marca institucional reconocida por los grupos de valor</t>
  </si>
  <si>
    <t>(Número de entidades del sector empresarial que reconocen la marca / Número total de entidades del sector empresarial encuestadas)*100</t>
  </si>
  <si>
    <t>Número de entidades del sector empresarial que reconocen la marca del total de entidades del sector empresarial encuestadas
La medición se realizará en el año 2025 y 2027, año 2024 no se cuenta con medición y 2026 se conserva la medición del año anterior
Meta incremental</t>
  </si>
  <si>
    <t>Informes de resultados de dos investigaciones de reconocimiento de marca aplicada entidades del sector empresarial</t>
  </si>
  <si>
    <t>Programa 3:Planificación, Gestión y Sostenibilidad</t>
  </si>
  <si>
    <t>Nueva fuente de financiación gestionada</t>
  </si>
  <si>
    <t>Nueva fuente de financiación</t>
  </si>
  <si>
    <t>Gestión de nuevas fuentes de financiación de inversión diferentes al Distrito, Ministerio de Educación o rentas propias
Meta incremental</t>
  </si>
  <si>
    <t>ERP FINANCIERO</t>
  </si>
  <si>
    <t>Vicerrector(a) Adminsitrativo y Financiero
Vicerrector(a) de Investigación y Extensión
Director(a) Técnico de Extensión 
Director(a) Técnico de Planeación y Desarrollo organizacional</t>
  </si>
  <si>
    <t>Dictamen limpio del informe fiscal y financiero obtenido</t>
  </si>
  <si>
    <t xml:space="preserve">Dictamen limpio y sin salvedad del informe fiscal y financiero </t>
  </si>
  <si>
    <t>Dictamen limpio y sin salvedad del informe fiscal y financiero emitido por la Contraloría del Distrito de Medellín, resultado de la auditoria fiscal, financiera y de gestión
Meta acumulada</t>
  </si>
  <si>
    <t>Informe de auditoría</t>
  </si>
  <si>
    <t>Vicerrector(a) Administrativo y Financiero</t>
  </si>
  <si>
    <t>Mantenimiento de las certificaciones del SGI</t>
  </si>
  <si>
    <t>Número de Sistemas de Gestión certificados</t>
  </si>
  <si>
    <t>Sistema de Gestión de Calidad (certificado)
Sistema de Gestión de Calidad LACMA (certificado)
Sistema de Gestión de Ambiental (certificado)
Sistema de Gestión de Seguridad y Salud en en Trabajo (certificado)
Meta acumulada</t>
  </si>
  <si>
    <t>Certificaciones emitidas por ICONTEC</t>
  </si>
  <si>
    <t>Profesional Especializado de SGI
Profesional Universitario del SGA 
Profesional Universitario de SST
Docente Coordinador de LACMA</t>
  </si>
  <si>
    <t>Estrategias de sostenibilidad ambiental implementadas</t>
  </si>
  <si>
    <t>Número de estrategias de sostenibilidad ambiental implementadas</t>
  </si>
  <si>
    <t>Estrategias en torno a la sostenibilidad ambiental implementadas en la Institución 
Fortalecimiento de la cultura ambiental en la institución
Plan de gestión de Cambio Climatico
Gestión del conocimiento
Meta incremental</t>
  </si>
  <si>
    <t>Informes de ejecución de las estrategias</t>
  </si>
  <si>
    <t xml:space="preserve">Profesional Universitario del SGA </t>
  </si>
  <si>
    <t xml:space="preserve"> Sistema de Gestión de Calidad para Instituciones Educativas implementado bajo ISO 21000: 2018 </t>
  </si>
  <si>
    <t>Sistema de Gestión implementado</t>
  </si>
  <si>
    <t>Sistema de Gestión de Calidad para Instituciones Educativas implementado
Meta incremental</t>
  </si>
  <si>
    <t>Informe de auditoría interna</t>
  </si>
  <si>
    <t>Profesional especializado de SGI</t>
  </si>
  <si>
    <t xml:space="preserve">Sistema de Gestión de Calidad para la Acreditación de los Laboratorios de Ensayo y Calibración acreditado bajo ISO 17025:2017 </t>
  </si>
  <si>
    <t>Sistemas de Gestión Acreditado</t>
  </si>
  <si>
    <t>Sistema de Gestión de Calidad Acreditado
Meta incremental</t>
  </si>
  <si>
    <t>Informes emitidos por ONAC</t>
  </si>
  <si>
    <t>Docente Coordinador de LACMA</t>
  </si>
  <si>
    <t>Infraestructura Física Institucional intervenida</t>
  </si>
  <si>
    <t>m2</t>
  </si>
  <si>
    <t>m2 de infraestructura física intervenida</t>
  </si>
  <si>
    <t>Se refiere a los m2 de infraestructura física intervenida, mejorada o adecuada
Meta acumulada</t>
  </si>
  <si>
    <t>Contratos de obra o informes de obra</t>
  </si>
  <si>
    <t>Profesional Universitario Infraestructura Física</t>
  </si>
  <si>
    <t>Programa arquitectónico de la nueva sede formulado</t>
  </si>
  <si>
    <t>Se refiere al Programa arquitectónico de la nueva sede formulado
Meta incremental</t>
  </si>
  <si>
    <t>Documentos del programa de cabida</t>
  </si>
  <si>
    <t>Diseños Integrales de la nueva sede realizados</t>
  </si>
  <si>
    <t>Diseños integrales del proyecto de la nueva sede desarrollados</t>
  </si>
  <si>
    <t>Diseños integrales se refiere a los ejecutados 
Meta incremental</t>
  </si>
  <si>
    <t>Expediente del proyecto integral formulado</t>
  </si>
  <si>
    <t>Febrero 28 de 2025</t>
  </si>
  <si>
    <t>Profesional Universitario Infraestructura Física
Vicerrector Administrativo y Financiero</t>
  </si>
  <si>
    <t>Gestión de predios de la nueva sede</t>
  </si>
  <si>
    <t>Gestión efectuada para la adquisición de predios de la nueva sede</t>
  </si>
  <si>
    <t>Informe de la gestión efectuada para la adquisición de predios de la nueva sede
Meta incremental</t>
  </si>
  <si>
    <t>Expediente de la gestión de predios</t>
  </si>
  <si>
    <t>Diciembre 30 de 2026</t>
  </si>
  <si>
    <t>Rector
Profesional Universitario Infraestructura Física</t>
  </si>
  <si>
    <t>Cumplimiento de los indicadores del Sistema de la Seguridad y Salud en el Trabajo</t>
  </si>
  <si>
    <t>(Número de Indicadores cumplidos / Número Total de indicadores)*100</t>
  </si>
  <si>
    <t>Número de Indicadores cumplidos se refiere a los indicadores que alcanzaron la meta establecida en G+ de acuerdo a la normativa aplicable.
Número Total de indicadores se refiere a los 6 indicadores establecidos en la resolución 0312 de 2019: 1. frecuencia de accidentalidad, 2. severidad de accidentalidad, 3. proporción de accidentes de trabajo mortales, 4. prevalencia de la enfermedad laboral, 5. incidencia de la enfermedad laboral, 6. ausentismo por causa médica, 7. Cumplimieno del Plan Estrategico de Seguridad Víal
Meta a mantener</t>
  </si>
  <si>
    <t>Se cumple el indicador teniendo en cuenta que de 26 indicadores 23 se cumplen al 100%</t>
  </si>
  <si>
    <t>Software G+</t>
  </si>
  <si>
    <t>Profesional Universitario de Seguridad y Salud en el Trabajo.</t>
  </si>
  <si>
    <t xml:space="preserve">De acuerdo a la resolución de los siguientes programas, se logró con el cumplimiento del indicador.
1. Tecnología en Guianza turística.
2. Comunicación Social 
3. Tecnología en Gestión de la Comunicación en Medios.
4. Maestría en Microbiología Clínica (profundización).
5. Maestría en Hematología en el laboratorio clínico y banco de sangre </t>
  </si>
  <si>
    <t>Para la medición de este indicador se tiene en cuenta Número de estudiantes que obtienen una nota promedio crédito mayor o igual a 3.0 y que hacen uso, 3 o más veces, de los servicios de psicología del aprendizaje y el número de estudiantes que hacen uso de los servicios de psicología del aprendizaje 3 o más veces</t>
  </si>
  <si>
    <t>Se han incorporado nuevas actividades y servicios de Bienestar Institucional a la oferta, con el objetivo de ampliar las opciones disponibles para la comunidad académica y fomentar un ambiente saludable y dinámico. Entre las nuevas propuestas se encuentran:
1. Noche de gala talentos Colmayor.
2. Reto Fitness
3. Plastilina.
4. Clases de yoga
5. Clases de meditación.
6. Acroyoga</t>
  </si>
  <si>
    <t xml:space="preserve">Para este indicador se contó con un número significativo de estudiantes que ha recibido apoyo a través de los auxilios alimentarios. Este indicador refleja el impacto positivo de los programas de 
bienestar institucional, que no solo se enfocan en la formación académica, sino también en brindar soluciones a las necesidades básicas de los estudiantes.
</t>
  </si>
  <si>
    <t>Para el cumplimiento del indicador se tuvo en cuenta:
483 personas atendidas
481 solicitudes recibidas</t>
  </si>
  <si>
    <t>La Institución se encuentra por debajo de la tasa de deserción nacional de 1,64 puntos porcentuales, según la última tasa reportada a nivel nacional a través del SPADIES (2023-2). De acuerdo con el sistema, un estudiante se considera desertor cuando se encuentra dos semestres consecutivos fuera del sistema. Por lo tanto, esta será la cifra que se reportará para la vigencia 2024-2, hasta que se reciba el nuevo reporte por parte de SPADIES.
La cifra se mide restando la tasa de deserción anual 2023:
 (12,9 -11,27)</t>
  </si>
  <si>
    <t>Este indicador se obtiene al revisar los programas académicos que han logrado un valor agregado positivo en al menos dos de las tres competencias evaluadas en las pruebas Saber Pro, que son: Razonamiento Cuantitativo, Lectura Crítica e Inglés. Estas competencias son clave para evaluar el desarrollo de habilidades esenciales en los estudiantes y su preparación para enfrentar desafíos en el ámbito profesional.Programas con valor agregado
1. Arquitectura
2. Construcciones Civiles
3. Ingeniería Ambiental
4. Bacteriología
5. Biotecnología
6. Planeación</t>
  </si>
  <si>
    <t>El indicador no se cumple según lo proyectado, ya que la cobertura de los servicios de Bienestar Institucional no está directamente dirigida ni relacionada con la población de graduados. Esto afecta la medición del indicador, el cual sí tiene un gran impacto en estudiantes y empleados.</t>
  </si>
  <si>
    <t>La ejecución de convenios y contratos, permiten  que la institución genere alianzas estratégicas, acceder a recursos adicionales, aumentar la oferta formativa y desarrollar proyectos con un alto impacto social y económico.</t>
  </si>
  <si>
    <t>Se ofertan dos cursos por fuera de las franjas académicas: 
1 club de conversación 
1 taller para preparación de exámenes internacionales 
Para el 2025 tenemos proyectado:
Club de conversación.
Taller de preparación de exámenes internacionales.
Taller de pronunciación y fonética nivel intermedio-avanzado.
English contest.
Taller de inglés académico e investigación.
Curso francés básico.</t>
  </si>
  <si>
    <t>Se cumplió el logro debido al apoyo recibido por planes de fomento, lo que permitió aumentar las movilidades del periodo. Además, de fortalecer los vínculos a través de las investigaciones docentes con las pasantías docente, y permitió generar un proyecto de fortalecimiento al bilingüismo con Alemania.
También se contó con la alta participación de estudiantes y docentes a nivel internacional y nacional.</t>
  </si>
  <si>
    <t>La implementación de sistemas tecnológicos como el SICMA y G+ permite optimizar el tiempo en la gestión de trámites administrativos. Sin necesidad de realizar tareas manuales y repetitivas, estos sistemas automatizan y agilizan tareas clave, reduciendo el riesgo de errores humanos y aumentando la productividad.</t>
  </si>
  <si>
    <t>Reconocimiento a mejores evaluados.</t>
  </si>
  <si>
    <t>En términos generales el clima organizacional de INSITUCION UNIVERSITARIA COLEGIO MAYOR DE ANTIOQUIA es percibido de manera POSITIVA por su personal siguiendo con la misma tendencia del estudio anterior, aunque bajó un punto en el resultado total pasando de 76% a 75% desde la interpretación de la tabla de puntajes quedando con un nivel MEDIO – ALTO con tendencia a ALTO.</t>
  </si>
  <si>
    <t>El 72% de los encuestados asegura leer el boletín institucional (Flash informativo), lo que indica un incremento en la cobertura informativa en comparación con años anteriores.
El 63% de los encuestados opina que el Proceso de Comunicación y Mercadeo mantiene a la comunidad institucional adecuadamente informada.
Solo el 2% de los encuestados califican el boletín institucional como regular.</t>
  </si>
  <si>
    <t xml:space="preserve">En la investigación de Percepción y posicionamiento de Marca I.U Colegio Mayor de
Antioquia en los jóvenes de Medellín-Colombia, se obtiene el sigiente resultado :  de 279 estudiantes encuentados, 70 estudiantes la conocen  la Institución. ( Se cuenta con la evidencia con el documento y presentación de la investigación )
Nuevas estrategias </t>
  </si>
  <si>
    <t>Certificado del Sistema de Gestión de la Calidad, ambienta, seguridad y LACMA. Otorgada por ICONTEC</t>
  </si>
  <si>
    <t>Se realizan:
*Adecuaciones del sistema de trabajo seguro en alturas del edificio fundacional 
*Adecuaciones para el confort término - Se adjudica contrato y no se suspende por incumplimiento. Actividad que estaba pendiente para el mes de diciembre2024</t>
  </si>
  <si>
    <t>Con este plan la institución establece los requerimientos y necesidades requeridas  para el proyecto de la nueva sede. Su propósito es servir como base para el diseño de un espacio, garantizando que se cubran todas las funciones y aspectos que se desean incluir en la construcción</t>
  </si>
  <si>
    <t>Docente Facultad de administración inicia su proceso de formación Diciembre 2024 
Doctorado en Ciudad territorio y planificación sostenible (España)</t>
  </si>
  <si>
    <t>par este indicador se cuenta con el documento de Satisfacción frente a la cultura del servicio evaluada por los usuarios externos</t>
  </si>
  <si>
    <t>Para el logro de este indicador se cuenta con un documento limpio a los estados financieros</t>
  </si>
  <si>
    <t xml:space="preserve">Registros de programas técnicos laborales (ETDH y SFT).
</t>
  </si>
  <si>
    <t>Se cuenta con 3 programas técnicos laborales con registro: 
1. Técnico laboral en cocina (Venecia): 25 Estudiantes 
2. Técnico laboral agente de viajes y turismo (Tamesis): 30 Estudiantes
3. Técnico laboral de planta sanitaria (Concordia) : 25 Estudiantes
Se cuenta con  resolución por parte de la Gobernación de Antioquia, por la cual se modifica la licencia de funcionamiento S2019060153423 de 11/09/2019 por aprobación de nuevas sedes, se registran unos programas de formación laboral a la INSTITUCIÓN UNIVERSITARIA COLEGIO MAYOR DE ANTIOQUIA y se autorizan los costos educativos para ser ofrecidos en unos municipios no certificados del departamento de Antioquia</t>
  </si>
  <si>
    <t>Se cuenta con 1.557 estudiantes que se matricularon en los programas de técnica laboral ofertados en la Institución a través de las diferentes ofertas como Convenio - secretaría de Educación de Medellín, Convenio Prepuesto Participativo, Convenio Fundación Secretos para contar, Convenio Colmayor oferta propia.</t>
  </si>
  <si>
    <t>Se graduaron 89 estudiantes de los 17 programas de Técnicas Laborales, quienes, tras finalizar su formación en estos programas, optaron por continuar su educación superior en diferentes áreas de la institución. Este es un indicativo del compromiso de los estudiantes con su desarrollo profesional y su deseo de seguir avanzando en su formación académica.</t>
  </si>
  <si>
    <t>Se tienen en cuenta  18 graduados de la Instución participando en el Programa de Dialogo Social, para este período se incrementan 6 graduados, para un total de 24</t>
  </si>
  <si>
    <t>En cuanto a la capacitación de los docentes en competencias digitales, un total de 131 docentes han sido certificados en el Curso de Tutor Virtual, lo que implica que han adquirido las habilidades necesarias para desempeñarse eficazmente en entornos virtuales de enseñanza. Además, 36 docentes han sido certificados en el Diplomado en Docencia, un programa orientado a fortalecer sus capacidades pedagógicas en general, con un enfoque especial en el uso de herramientas digitales y metodologías innovadoras. 
Listado de participantes certificados: 131 Curso tutor virtual + Diplomado en docencia 36</t>
  </si>
  <si>
    <t>La implementación de  estrategias en el ámbito educativo no solo busca mejorar el rendimiento académico de los estudiantes, sino también garantizar su desarrollo emocional y social, asegurando que se encuentren en un entorno de aprendizaje positivo, inclusivo y motivador.Los estudiantes participantes   logran una mejora significativa en el desempeño de los estudiantes, especialmente aquellos que enfrentan dificultades de aprendizaje o barreras emocionales.
Para la medición se tiene en cuenta Número de estudiantes que obtienen una nota promedio crédito mayor o igual a 3.0 y que hacen uso, 3 o más veces, de los servicios de psicología del aprendizaje y el  Número de estudiantes que hacen uso de los servicios de psicología del aprendizaje 3 o más veces</t>
  </si>
  <si>
    <t>El convenio especifico que se lleva a cabo consiste en aunar esfuerzos para desarrollar acciones interinstitucionales enfocadas al escalamiento y validación de las tecnologías denominadas “Sensor de taludes autogenerado” y “Sistema de generación eléctrica en pisos y pavimentos”; los cuales fueron desarrollados conjuntamente por LAS PARTES y se basan en la invención “SISTEMA DE GENERACIÓN DE ENERGÍA A PARTIR DE UN AMORTIGUADOR MAGNÉTICO AXIAL Y UN TRANSFORMADOR MONO INDUCIDO” que actualmente está protegido mediante patente de invención ante la Superintendencia de Industria y Comercio con número de expediente NC2017/0006877, de la cual es titular de los derechos de propiedad industrial el Colegio Mayor de Antioquia. 
los procesos de transferencia de conocimiento permiten a la institución fortalecer su rol en la sociedad, generar impactos positivos a nivel social y económico, y mejorar su posicionamiento como un centro de excelencia educativa y de innovación.</t>
  </si>
  <si>
    <t>De 312 proyectos de investigación que se ejecutan o se encuentran adjudicados actualmente, 45, se hacen en conjunto con instituciones no científicas (ONG, Entidades territoriales, Empresas, etc). Fuente: Reporte plataforma investtiga</t>
  </si>
  <si>
    <t>El indicador de Productos de investigación desarrollados en alianzas con organizaciones ha sido cumplido con éxito, destacando el fortalecimiento de la colaboración entre la institución y diversas organizaciones externas  que contribuyen al avance del conocimiento en distintas áreas, sino que también refuerzan el vínculo entre la academia y el sector productivo.
Innovaciones en la gestión organizacional reportada a dos ONGs  (creación de protocolos):  Dos Certificados de Innovacion en la Gestión empresarial, en las  empresas ASPROLESA y Finca Hotel los Arrayanes.
 Fuente: Base de datos de certificados de productos</t>
  </si>
  <si>
    <t>Contribución de los estudiantes y graduados al ecosistema de emprendimiento y puede servir como base para diseñar estrategias de apoyo más focalizadas, de los 125 emprendimientos asesorados emprendimientos, 92 emprendimientos fueron asesorados en los campos de conocimiento de estudiantes y graduados.
-Facultad de  Ciencias de la Salud: 17 
-Ciencias Sociales y Educación: 9
-Facultad Administracion: 25
-Arquitectura e Ingenieria: 22
-Trabajos de grado Facultad de Administracion:10
-Trabajos de grado Arquitectura e Ingenieria: 9</t>
  </si>
  <si>
    <t xml:space="preserve">Para la vigencia 2024, contamos con La participación de los estudiantes en estrategias de investigación formativa extracurriculares les permite adquirir una serie de habilidades que complementan y enriquecen su formación académica, desarrollan su pensamiento crítico, los conectan con el mundo profesional y los preparan para abordar desafíos en el mundo real. Esta experiencia extracurriculares es fundamental para la formación integral de los estudiantes. </t>
  </si>
  <si>
    <t xml:space="preserve">La institución cuenta con 6 grupos de investigación vigentes en Minciencias 
*BIOCIENCIAS, Clasificación: A1
*UNIDAD DE FITOSANIDAD Y CONTROL BIOLÓGICO, Clasificación : B
*GRUPO DE INVESTIGACIÓN AMBIENTE, HÁBITAT Y SOSTENIBILIDAD, Clasificación: B
*GRUPO DE INVESTIGACIÓN EN ESTUDIOS SOBRE DESARROLLO LOCAL Y *GESTIÓN TERRITORIAL, Clasificación: B
*GRUPO DE INVESTIGACIÓN EN PLANECIÓN, DESARROLLO Y EDUCACIÓN PLAND +
E, Clasificación : C
</t>
  </si>
  <si>
    <t>El convenio especifico que se lleva a cabo consiste en aunar esfuerzos para desarrollar acciones interinstitucionales enfocadas al escalamiento y validación de las tecnologías denominadas “Sensor de taludes autogenerado” y “Sistema de generación eléctrica en pisos y pavimentos”; los cuales fueron desarrollados conjuntamente por LAS PARTES y se basan en la invención “SISTEMA DE GENERACIÓN DE ENERGÍA A PARTIR DE UN AMORTIGUADOR MAGNÉTICO AXIAL Y UN TRANSFORMADOR MONO INDUCIDO” que actualmente está protegido mediante patente de invención ante la Superintendencia de Industria y Comercio con número de expediente NC2017/0006877, de la cual es titular de los derechos de propiedad industrial el Colegio Mayor de Antioquia. 
Este tipo de convenios interinstitucionales facilitan el intercambio de conocimientos y recursos entre la universidad y otras entidades. Esto enriquece la formación académica y de investigación de los estudiantes y docentes, promoviendo un ambiente de aprendizaje más dinámico y actualizado.</t>
  </si>
  <si>
    <t>Los productos de investigación generados con participantes de estrategias de investigación formativa por la vigencia 2024 que se ejecutaron son :
Ponencia: 61 (Encuentro departamental semilleros de investigación REDCOLSI)
Ponencia: 24 (Encuentro nacional de semillero de investigación REDCOLSI)
Pasantía: 12 (Pasantía DELFIN - Informe de investigación)
Ponencia: 12 (Congreso DELFIN)
Ponencia: 11 (Otros eventos)</t>
  </si>
  <si>
    <t xml:space="preserve">Se tienen en cuenta los Convenios jovenes investigadores que participan en estrategias de investigación formativa, que se evidencia en los 22 convenios firmados durante la vigencia </t>
  </si>
  <si>
    <t>Durante el primer semestre de 2024, se llevaron a cabo 19 actividades de proyección social, y en el segundo semestre se alcanzaron 153. Estas actividades demuestran el compromiso de la institución con la comunidad y su entorno. A través de ellas, la institución no solo contribuye al bienestar de las personas, sino que también brinda una valiosa experiencia que complementa la formación académica de los estudiantes, permitiéndoles desarrollarse como ciudadanos responsables y comprometidos con su entorno social.</t>
  </si>
  <si>
    <t xml:space="preserve">Seguimiento bolsa de empleo.
De un total de 69 vacantes obtenidas con corte al 30 de diciembre, se identificaron 55 graduados que ocuparon exitosamente las vacantes de carácter interno de la bolsa de empleo.
</t>
  </si>
  <si>
    <t xml:space="preserve">Para la medición del indicador se tienen en cuenta el registro de estudiantes participantes en pasantías cortas empresariales,en las siguientes empresas:
2024_1
Alico SAS :15
Bancolombia:26
Fundación EPM	: 7
Fundación EPM :12
La Receta: 10
Nacional de Chocolates: 26
Nacional de Chocolates - GMP Productos Químicos: 5
Presencia Colombo Suiza: 8
Servicios Nutresa: 12
2024_2
Alimentos Cárnicos: 22
Banco de Occidente: 29
Colmédicos IPS: 14
Compañía Nacional de Chocolates: 13
Corporación Donando Vida: 6
Fundación EPM: 21
Fundación Socya: 20
Laboratorio Prime Diagnostics: 12
Restaurante Sancho Paisa : 16
Solla :12
</t>
  </si>
  <si>
    <t xml:space="preserve">Se ofertan diferentes actividades como cursos, diplomados,talleres, seminarios, conversatorios,conferencias, simposios,  para brindarle a la comunidad institucional oportunidad  actualizar o mejorar sus conocimientos y habilidades lo que se ve reflejado en la demanda que tuvo la oferta </t>
  </si>
  <si>
    <t>El indicador no esta medido en su totalidad, ya que se debe esperar el reporte por parte de los coordinadores de programa  retomen sus actividades. Se  espera tener el reporte el 13 de febrero. Solicitado por parte de internacionalización a las facultades el 16 de enero 
Los programas reportados son:
 -Gastronomia 
- Tecnología en Gestión de Servicios Gastronómicos
 -Tecnología en Gestión de Procesos de Repostería y Panificación
- Maestría en Alta Dirección de las Organizaciones
- Ingenieria ambiental
- Maestria en biotecnologia
- Administracion de empresas turistitcas
- Curso basico en técnicas de energia molecular</t>
  </si>
  <si>
    <t>Para el periodo 2024-2 en la oferta de programa institucionales contamos con 5.326 estudiantes matriculados, información soportada con la Base de datos Admisiones y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</si>
</sst>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0.0%"/>
    <numFmt numFmtId="165" formatCode="0.0"/>
    <numFmt numFmtId="166" formatCode="_-&quot;$&quot;\ * #,##0_-;\-&quot;$&quot;\ * #,##0_-;_-&quot;$&quot;\ * &quot;-&quot;??_-;_-@"/>
    <numFmt numFmtId="167" formatCode="_-&quot;$&quot;\ * #,##0_-;\-&quot;$&quot;\ * #,##0_-;_-&quot;$&quot;\ * &quot;-&quot;??_-;_-@_-"/>
  </numFmts>
  <fonts count="16" x14ac:knownFonts="1">
    <font>
      <sz val="11"/>
      <color theme="1"/>
      <name val="Calibri"/>
      <family val="2"/>
      <scheme val="minor"/>
    </font>
    <font>
      <b/>
      <sz val="20"/>
      <name val="Calibri"/>
      <family val="2"/>
      <scheme val="minor"/>
    </font>
    <font>
      <sz val="12"/>
      <color theme="1"/>
      <name val="Calibri"/>
      <family val="2"/>
      <scheme val="minor"/>
    </font>
    <font>
      <b/>
      <sz val="12"/>
      <name val="Arial"/>
      <family val="2"/>
    </font>
    <font>
      <sz val="11"/>
      <name val="Arial"/>
      <family val="2"/>
    </font>
    <font>
      <u/>
      <sz val="11"/>
      <name val="Arial"/>
      <family val="2"/>
    </font>
    <font>
      <sz val="10"/>
      <name val="Arial"/>
      <family val="2"/>
    </font>
    <font>
      <sz val="10"/>
      <color theme="1"/>
      <name val="Calibri"/>
      <family val="2"/>
      <scheme val="minor"/>
    </font>
    <font>
      <sz val="11"/>
      <color theme="1"/>
      <name val="Calibri"/>
      <family val="2"/>
      <scheme val="minor"/>
    </font>
    <font>
      <sz val="11"/>
      <color rgb="FF000000"/>
      <name val="Calibri"/>
      <family val="2"/>
    </font>
    <font>
      <sz val="11"/>
      <color theme="1"/>
      <name val="Arial"/>
      <family val="2"/>
    </font>
    <font>
      <sz val="11"/>
      <color rgb="FF000000"/>
      <name val="Arial"/>
      <family val="2"/>
    </font>
    <font>
      <b/>
      <sz val="11"/>
      <color theme="0"/>
      <name val="Arial"/>
      <family val="2"/>
    </font>
    <font>
      <b/>
      <sz val="11"/>
      <color rgb="FF000000"/>
      <name val="Arial"/>
      <family val="2"/>
    </font>
    <font>
      <sz val="8"/>
      <name val="Calibri"/>
      <family val="2"/>
      <scheme val="minor"/>
    </font>
    <font>
      <sz val="11"/>
      <name val="Calibri"/>
      <family val="2"/>
      <scheme val="minor"/>
    </font>
  </fonts>
  <fills count="12">
    <fill>
      <patternFill patternType="none"/>
    </fill>
    <fill>
      <patternFill patternType="gray125"/>
    </fill>
    <fill>
      <patternFill patternType="solid">
        <fgColor theme="0" tint="-0.14999847407452621"/>
        <bgColor indexed="64"/>
      </patternFill>
    </fill>
    <fill>
      <gradientFill degree="90">
        <stop position="0">
          <color rgb="FFAAAAAA"/>
        </stop>
        <stop position="1">
          <color rgb="FFAAAAAA"/>
        </stop>
      </gradientFill>
    </fill>
    <fill>
      <patternFill patternType="solid">
        <fgColor theme="2" tint="-0.14999847407452621"/>
        <bgColor indexed="64"/>
      </patternFill>
    </fill>
    <fill>
      <patternFill patternType="solid">
        <fgColor theme="0"/>
        <bgColor rgb="FF00B0F0"/>
      </patternFill>
    </fill>
    <fill>
      <patternFill patternType="solid">
        <fgColor theme="0"/>
        <bgColor indexed="64"/>
      </patternFill>
    </fill>
    <fill>
      <patternFill patternType="solid">
        <fgColor theme="0"/>
        <bgColor rgb="FFFFFF00"/>
      </patternFill>
    </fill>
    <fill>
      <patternFill patternType="solid">
        <fgColor theme="0"/>
        <bgColor rgb="FFC55A11"/>
      </patternFill>
    </fill>
    <fill>
      <patternFill patternType="solid">
        <fgColor theme="0"/>
        <bgColor rgb="FF7030A0"/>
      </patternFill>
    </fill>
    <fill>
      <patternFill patternType="solid">
        <fgColor theme="0" tint="-0.249977111117893"/>
        <bgColor indexed="64"/>
      </patternFill>
    </fill>
    <fill>
      <patternFill patternType="solid">
        <fgColor theme="1" tint="0.499984740745262"/>
        <bgColor indexed="64"/>
      </patternFill>
    </fill>
  </fills>
  <borders count="2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44" fontId="8" fillId="0" borderId="0" applyFont="0" applyFill="0" applyBorder="0" applyAlignment="0" applyProtection="0"/>
    <xf numFmtId="9" fontId="8" fillId="0" borderId="0" applyFont="0" applyFill="0" applyBorder="0" applyAlignment="0" applyProtection="0"/>
    <xf numFmtId="0" fontId="9" fillId="0" borderId="0"/>
  </cellStyleXfs>
  <cellXfs count="99">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xf numFmtId="9" fontId="6" fillId="2" borderId="2" xfId="0" applyNumberFormat="1" applyFont="1" applyFill="1" applyBorder="1" applyAlignment="1">
      <alignment horizontal="center" vertical="center" wrapText="1"/>
    </xf>
    <xf numFmtId="9" fontId="6" fillId="2" borderId="2" xfId="2"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9" fontId="3" fillId="4" borderId="2"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6" borderId="10" xfId="0" applyFont="1" applyFill="1" applyBorder="1" applyAlignment="1">
      <alignment horizontal="left" vertical="center" wrapText="1"/>
    </xf>
    <xf numFmtId="0" fontId="4" fillId="6" borderId="10" xfId="0" applyFont="1" applyFill="1" applyBorder="1" applyAlignment="1">
      <alignment horizontal="center" vertical="center"/>
    </xf>
    <xf numFmtId="0" fontId="4" fillId="6" borderId="10" xfId="0" applyFont="1" applyFill="1" applyBorder="1" applyAlignment="1">
      <alignment horizontal="center" vertical="center" wrapText="1"/>
    </xf>
    <xf numFmtId="164" fontId="4" fillId="6" borderId="10" xfId="0" applyNumberFormat="1" applyFont="1" applyFill="1" applyBorder="1" applyAlignment="1">
      <alignment horizontal="center" vertical="center"/>
    </xf>
    <xf numFmtId="9" fontId="4" fillId="0" borderId="10" xfId="0" applyNumberFormat="1" applyFont="1" applyBorder="1" applyAlignment="1">
      <alignment horizontal="center" vertical="center" wrapText="1"/>
    </xf>
    <xf numFmtId="0" fontId="4" fillId="0" borderId="14" xfId="0" applyFont="1" applyBorder="1" applyAlignment="1">
      <alignment horizontal="center" vertical="center" wrapText="1"/>
    </xf>
    <xf numFmtId="10" fontId="4" fillId="6" borderId="10" xfId="0" applyNumberFormat="1" applyFont="1" applyFill="1" applyBorder="1" applyAlignment="1">
      <alignment horizontal="center" vertical="center"/>
    </xf>
    <xf numFmtId="0" fontId="4" fillId="7" borderId="10" xfId="0" applyFont="1" applyFill="1" applyBorder="1" applyAlignment="1">
      <alignment horizontal="center" vertical="center"/>
    </xf>
    <xf numFmtId="0" fontId="4" fillId="7" borderId="10"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5" xfId="0" applyFont="1" applyFill="1" applyBorder="1" applyAlignment="1">
      <alignment horizontal="center" vertical="center"/>
    </xf>
    <xf numFmtId="0" fontId="10" fillId="0" borderId="0" xfId="0" applyFont="1"/>
    <xf numFmtId="0" fontId="0" fillId="0" borderId="0" xfId="0" applyAlignment="1">
      <alignment horizontal="left"/>
    </xf>
    <xf numFmtId="1" fontId="4" fillId="6" borderId="10" xfId="0" applyNumberFormat="1" applyFont="1" applyFill="1" applyBorder="1" applyAlignment="1">
      <alignment horizontal="left" vertical="center" wrapText="1"/>
    </xf>
    <xf numFmtId="0" fontId="4" fillId="6" borderId="12" xfId="0" applyFont="1" applyFill="1" applyBorder="1" applyAlignment="1">
      <alignment horizontal="left" vertical="center" wrapText="1"/>
    </xf>
    <xf numFmtId="0" fontId="0" fillId="0" borderId="0" xfId="0" applyAlignment="1">
      <alignment horizontal="center"/>
    </xf>
    <xf numFmtId="9" fontId="4" fillId="6" borderId="10" xfId="0" applyNumberFormat="1" applyFont="1" applyFill="1" applyBorder="1" applyAlignment="1">
      <alignment horizontal="center" vertical="center"/>
    </xf>
    <xf numFmtId="0" fontId="4" fillId="6" borderId="11" xfId="0" applyFont="1" applyFill="1" applyBorder="1" applyAlignment="1">
      <alignment horizontal="center" vertical="center" wrapText="1"/>
    </xf>
    <xf numFmtId="1" fontId="4" fillId="6" borderId="10" xfId="0" applyNumberFormat="1" applyFont="1" applyFill="1" applyBorder="1" applyAlignment="1">
      <alignment horizontal="center" vertical="center" wrapText="1"/>
    </xf>
    <xf numFmtId="1" fontId="4" fillId="6" borderId="10" xfId="0" applyNumberFormat="1" applyFont="1" applyFill="1" applyBorder="1" applyAlignment="1">
      <alignment horizontal="center" vertical="center"/>
    </xf>
    <xf numFmtId="9" fontId="4" fillId="6" borderId="10" xfId="0" applyNumberFormat="1" applyFont="1" applyFill="1" applyBorder="1" applyAlignment="1">
      <alignment horizontal="center" vertical="center" wrapText="1"/>
    </xf>
    <xf numFmtId="9" fontId="4" fillId="6" borderId="8" xfId="0" applyNumberFormat="1" applyFont="1" applyFill="1" applyBorder="1" applyAlignment="1">
      <alignment horizontal="center" vertical="center" wrapText="1"/>
    </xf>
    <xf numFmtId="0" fontId="4" fillId="7" borderId="11" xfId="0" applyFont="1" applyFill="1" applyBorder="1" applyAlignment="1">
      <alignment horizontal="center" vertical="center" wrapText="1"/>
    </xf>
    <xf numFmtId="0" fontId="0" fillId="6" borderId="0" xfId="0" applyFill="1"/>
    <xf numFmtId="165" fontId="4" fillId="6" borderId="10" xfId="0" applyNumberFormat="1" applyFont="1" applyFill="1" applyBorder="1" applyAlignment="1">
      <alignment horizontal="center" vertical="center" wrapText="1"/>
    </xf>
    <xf numFmtId="167" fontId="4" fillId="6" borderId="10" xfId="1" applyNumberFormat="1" applyFont="1" applyFill="1" applyBorder="1" applyAlignment="1">
      <alignment horizontal="center" vertical="center" wrapText="1"/>
    </xf>
    <xf numFmtId="3" fontId="0" fillId="0" borderId="0" xfId="0" applyNumberFormat="1"/>
    <xf numFmtId="0" fontId="11" fillId="0" borderId="13" xfId="0" applyFont="1" applyBorder="1" applyAlignment="1">
      <alignment horizontal="center" vertical="center"/>
    </xf>
    <xf numFmtId="10" fontId="11" fillId="0" borderId="13" xfId="0" applyNumberFormat="1" applyFont="1" applyBorder="1" applyAlignment="1">
      <alignment horizontal="center" vertical="center"/>
    </xf>
    <xf numFmtId="0" fontId="13" fillId="3" borderId="13" xfId="0" applyFont="1" applyFill="1" applyBorder="1" applyAlignment="1">
      <alignment horizontal="center" vertical="center"/>
    </xf>
    <xf numFmtId="10" fontId="13" fillId="10" borderId="13" xfId="0" applyNumberFormat="1" applyFont="1" applyFill="1" applyBorder="1" applyAlignment="1">
      <alignment horizontal="center" vertical="center"/>
    </xf>
    <xf numFmtId="0" fontId="0" fillId="0" borderId="0" xfId="0" applyFont="1"/>
    <xf numFmtId="0" fontId="11" fillId="0" borderId="13" xfId="0" applyFont="1" applyBorder="1" applyAlignment="1">
      <alignment horizontal="center" vertical="center" wrapText="1"/>
    </xf>
    <xf numFmtId="0" fontId="13" fillId="3" borderId="13" xfId="0" applyFont="1" applyFill="1" applyBorder="1" applyAlignment="1">
      <alignment wrapText="1"/>
    </xf>
    <xf numFmtId="6" fontId="10" fillId="0" borderId="13" xfId="0" applyNumberFormat="1" applyFont="1" applyBorder="1"/>
    <xf numFmtId="0" fontId="13" fillId="3" borderId="13" xfId="0" applyFont="1" applyFill="1" applyBorder="1"/>
    <xf numFmtId="9" fontId="10" fillId="0" borderId="13" xfId="2" applyFont="1" applyBorder="1"/>
    <xf numFmtId="10" fontId="10" fillId="0" borderId="13" xfId="0" applyNumberFormat="1" applyFont="1" applyBorder="1" applyAlignment="1">
      <alignment horizontal="center" vertical="center"/>
    </xf>
    <xf numFmtId="9" fontId="10" fillId="0" borderId="13" xfId="0" applyNumberFormat="1" applyFont="1" applyBorder="1"/>
    <xf numFmtId="10" fontId="4" fillId="6" borderId="10" xfId="0" applyNumberFormat="1" applyFont="1" applyFill="1" applyBorder="1" applyAlignment="1">
      <alignment horizontal="left" vertical="center" wrapText="1"/>
    </xf>
    <xf numFmtId="3" fontId="4" fillId="6" borderId="10" xfId="0" applyNumberFormat="1" applyFont="1" applyFill="1" applyBorder="1" applyAlignment="1">
      <alignment horizontal="left" vertical="center" wrapText="1"/>
    </xf>
    <xf numFmtId="0" fontId="4" fillId="6" borderId="10" xfId="0" applyFont="1" applyFill="1" applyBorder="1" applyAlignment="1">
      <alignment horizontal="left" vertical="center"/>
    </xf>
    <xf numFmtId="9" fontId="4" fillId="6" borderId="10" xfId="0" applyNumberFormat="1" applyFont="1" applyFill="1" applyBorder="1" applyAlignment="1">
      <alignment horizontal="left" vertical="center" wrapText="1"/>
    </xf>
    <xf numFmtId="0" fontId="0" fillId="6" borderId="0" xfId="0" applyFill="1" applyAlignment="1">
      <alignment horizontal="left"/>
    </xf>
    <xf numFmtId="0" fontId="4" fillId="9" borderId="10" xfId="0" applyFont="1" applyFill="1" applyBorder="1" applyAlignment="1">
      <alignment horizontal="left" vertical="center" wrapText="1"/>
    </xf>
    <xf numFmtId="0" fontId="4" fillId="8" borderId="10" xfId="0" applyFont="1" applyFill="1" applyBorder="1" applyAlignment="1">
      <alignment horizontal="left"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wrapText="1"/>
    </xf>
    <xf numFmtId="0" fontId="10" fillId="6" borderId="0" xfId="0" applyFont="1" applyFill="1" applyAlignment="1">
      <alignment horizontal="left" vertical="center" wrapText="1"/>
    </xf>
    <xf numFmtId="2" fontId="4" fillId="6" borderId="10" xfId="0" applyNumberFormat="1" applyFont="1" applyFill="1" applyBorder="1" applyAlignment="1">
      <alignment horizontal="center" vertical="center" wrapText="1"/>
    </xf>
    <xf numFmtId="3" fontId="10" fillId="6" borderId="10" xfId="0" applyNumberFormat="1" applyFont="1" applyFill="1" applyBorder="1" applyAlignment="1">
      <alignment horizontal="center" vertical="center"/>
    </xf>
    <xf numFmtId="3" fontId="4" fillId="6" borderId="10" xfId="0" applyNumberFormat="1" applyFont="1" applyFill="1" applyBorder="1" applyAlignment="1">
      <alignment horizontal="center" vertical="center"/>
    </xf>
    <xf numFmtId="0" fontId="4" fillId="6" borderId="12" xfId="0" applyFont="1" applyFill="1" applyBorder="1" applyAlignment="1">
      <alignment horizontal="center" vertical="center"/>
    </xf>
    <xf numFmtId="0" fontId="4" fillId="6" borderId="14" xfId="0" applyFont="1" applyFill="1" applyBorder="1" applyAlignment="1">
      <alignment horizontal="center" vertical="center" wrapText="1"/>
    </xf>
    <xf numFmtId="165" fontId="4" fillId="6" borderId="10" xfId="0" applyNumberFormat="1" applyFont="1" applyFill="1" applyBorder="1" applyAlignment="1">
      <alignment horizontal="center" vertical="center"/>
    </xf>
    <xf numFmtId="166" fontId="4" fillId="6" borderId="10" xfId="0" applyNumberFormat="1" applyFont="1" applyFill="1" applyBorder="1" applyAlignment="1">
      <alignment horizontal="center" vertical="center" wrapText="1"/>
    </xf>
    <xf numFmtId="15" fontId="4" fillId="6" borderId="10" xfId="0" applyNumberFormat="1" applyFont="1" applyFill="1" applyBorder="1" applyAlignment="1">
      <alignment horizontal="center" vertical="center" wrapText="1"/>
    </xf>
    <xf numFmtId="17" fontId="4" fillId="6" borderId="10" xfId="0" applyNumberFormat="1" applyFont="1" applyFill="1" applyBorder="1" applyAlignment="1">
      <alignment horizontal="center" vertical="center" wrapText="1"/>
    </xf>
    <xf numFmtId="165" fontId="4" fillId="6" borderId="15" xfId="0" applyNumberFormat="1" applyFont="1" applyFill="1" applyBorder="1" applyAlignment="1">
      <alignment horizontal="center" vertical="center"/>
    </xf>
    <xf numFmtId="0" fontId="4" fillId="6" borderId="16" xfId="0" applyFont="1" applyFill="1" applyBorder="1" applyAlignment="1">
      <alignment horizontal="center" vertical="center" wrapText="1"/>
    </xf>
    <xf numFmtId="0" fontId="12" fillId="11" borderId="13" xfId="0" applyFont="1" applyFill="1" applyBorder="1" applyAlignment="1">
      <alignment horizontal="center" vertical="center"/>
    </xf>
    <xf numFmtId="0" fontId="12" fillId="11" borderId="13" xfId="0" applyFont="1" applyFill="1" applyBorder="1" applyAlignment="1">
      <alignment horizontal="center" vertical="center" wrapText="1"/>
    </xf>
    <xf numFmtId="0" fontId="4" fillId="6" borderId="17" xfId="0" applyFont="1" applyFill="1" applyBorder="1" applyAlignment="1">
      <alignment horizontal="center" vertical="center"/>
    </xf>
    <xf numFmtId="9" fontId="4" fillId="6" borderId="18" xfId="0" applyNumberFormat="1" applyFont="1" applyFill="1" applyBorder="1" applyAlignment="1">
      <alignment horizontal="center" vertical="center" wrapText="1"/>
    </xf>
    <xf numFmtId="1" fontId="4" fillId="6" borderId="19" xfId="0" applyNumberFormat="1" applyFont="1" applyFill="1" applyBorder="1" applyAlignment="1">
      <alignment horizontal="left" vertical="center" wrapText="1"/>
    </xf>
    <xf numFmtId="0" fontId="15" fillId="6" borderId="0" xfId="0" applyFont="1" applyFill="1"/>
    <xf numFmtId="0" fontId="10" fillId="6" borderId="13" xfId="0" applyFont="1" applyFill="1" applyBorder="1" applyAlignment="1">
      <alignment horizontal="left" vertical="center" wrapText="1"/>
    </xf>
    <xf numFmtId="0" fontId="4" fillId="6" borderId="10" xfId="0" quotePrefix="1" applyFont="1" applyFill="1" applyBorder="1" applyAlignment="1">
      <alignment horizontal="center" vertical="center" wrapText="1"/>
    </xf>
    <xf numFmtId="164" fontId="10" fillId="6" borderId="10" xfId="2" applyNumberFormat="1"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0" borderId="4" xfId="0" applyFont="1" applyBorder="1" applyAlignment="1">
      <alignment horizontal="center" vertical="center" wrapText="1"/>
    </xf>
    <xf numFmtId="0" fontId="2" fillId="0" borderId="5" xfId="0" applyFont="1" applyBorder="1" applyAlignment="1">
      <alignment horizontal="center" vertical="center"/>
    </xf>
    <xf numFmtId="9" fontId="2" fillId="0" borderId="5" xfId="0" applyNumberFormat="1" applyFont="1" applyBorder="1" applyAlignment="1">
      <alignment horizontal="center" vertical="center"/>
    </xf>
    <xf numFmtId="0" fontId="2" fillId="0" borderId="6" xfId="0" applyFont="1" applyBorder="1" applyAlignment="1">
      <alignment horizontal="center" vertical="center"/>
    </xf>
    <xf numFmtId="0" fontId="13" fillId="0" borderId="0" xfId="0" applyFont="1" applyAlignment="1">
      <alignment horizontal="center" vertical="center" wrapText="1"/>
    </xf>
    <xf numFmtId="9" fontId="13" fillId="10" borderId="13" xfId="2" applyFont="1" applyFill="1" applyBorder="1" applyAlignment="1">
      <alignment horizontal="center" vertical="center"/>
    </xf>
  </cellXfs>
  <cellStyles count="4">
    <cellStyle name="Moneda" xfId="1" builtinId="4"/>
    <cellStyle name="Normal" xfId="0" builtinId="0"/>
    <cellStyle name="Normal 2" xfId="3" xr:uid="{2A075CE8-976E-4925-AC74-F44C47F738A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323850</xdr:colOff>
      <xdr:row>0</xdr:row>
      <xdr:rowOff>32385</xdr:rowOff>
    </xdr:from>
    <xdr:ext cx="2876549" cy="1066799"/>
    <xdr:pic>
      <xdr:nvPicPr>
        <xdr:cNvPr id="2" name="image1.jpg">
          <a:extLst>
            <a:ext uri="{FF2B5EF4-FFF2-40B4-BE49-F238E27FC236}">
              <a16:creationId xmlns:a16="http://schemas.microsoft.com/office/drawing/2014/main" id="{1E2AD696-E8FC-4F49-9358-D513D344FC94}"/>
            </a:ext>
          </a:extLst>
        </xdr:cNvPr>
        <xdr:cNvPicPr preferRelativeResize="0"/>
      </xdr:nvPicPr>
      <xdr:blipFill>
        <a:blip xmlns:r="http://schemas.openxmlformats.org/officeDocument/2006/relationships" r:embed="rId1" cstate="print"/>
        <a:stretch>
          <a:fillRect/>
        </a:stretch>
      </xdr:blipFill>
      <xdr:spPr>
        <a:xfrm>
          <a:off x="3798570" y="32385"/>
          <a:ext cx="2876549" cy="1066799"/>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230505</xdr:colOff>
      <xdr:row>0</xdr:row>
      <xdr:rowOff>106680</xdr:rowOff>
    </xdr:from>
    <xdr:ext cx="3127769" cy="1032901"/>
    <xdr:pic>
      <xdr:nvPicPr>
        <xdr:cNvPr id="2" name="image1.jpg">
          <a:extLst>
            <a:ext uri="{FF2B5EF4-FFF2-40B4-BE49-F238E27FC236}">
              <a16:creationId xmlns:a16="http://schemas.microsoft.com/office/drawing/2014/main" id="{444EC15A-2F11-48F2-A7EC-5CBD6D2A3A87}"/>
            </a:ext>
          </a:extLst>
        </xdr:cNvPr>
        <xdr:cNvPicPr preferRelativeResize="0"/>
      </xdr:nvPicPr>
      <xdr:blipFill>
        <a:blip xmlns:r="http://schemas.openxmlformats.org/officeDocument/2006/relationships" r:embed="rId1" cstate="print"/>
        <a:stretch>
          <a:fillRect/>
        </a:stretch>
      </xdr:blipFill>
      <xdr:spPr>
        <a:xfrm>
          <a:off x="230505" y="106680"/>
          <a:ext cx="3127769" cy="103290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238125</xdr:colOff>
      <xdr:row>0</xdr:row>
      <xdr:rowOff>139065</xdr:rowOff>
    </xdr:from>
    <xdr:ext cx="3127769" cy="1032901"/>
    <xdr:pic>
      <xdr:nvPicPr>
        <xdr:cNvPr id="2" name="image1.jpg">
          <a:extLst>
            <a:ext uri="{FF2B5EF4-FFF2-40B4-BE49-F238E27FC236}">
              <a16:creationId xmlns:a16="http://schemas.microsoft.com/office/drawing/2014/main" id="{3B382EEA-0516-48F9-8C97-6F8FB673920C}"/>
            </a:ext>
          </a:extLst>
        </xdr:cNvPr>
        <xdr:cNvPicPr preferRelativeResize="0"/>
      </xdr:nvPicPr>
      <xdr:blipFill>
        <a:blip xmlns:r="http://schemas.openxmlformats.org/officeDocument/2006/relationships" r:embed="rId1" cstate="print"/>
        <a:stretch>
          <a:fillRect/>
        </a:stretch>
      </xdr:blipFill>
      <xdr:spPr>
        <a:xfrm>
          <a:off x="238125" y="139065"/>
          <a:ext cx="3127769" cy="103290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108585</xdr:colOff>
      <xdr:row>0</xdr:row>
      <xdr:rowOff>55245</xdr:rowOff>
    </xdr:from>
    <xdr:ext cx="3127769" cy="1032901"/>
    <xdr:pic>
      <xdr:nvPicPr>
        <xdr:cNvPr id="2" name="image1.jpg">
          <a:extLst>
            <a:ext uri="{FF2B5EF4-FFF2-40B4-BE49-F238E27FC236}">
              <a16:creationId xmlns:a16="http://schemas.microsoft.com/office/drawing/2014/main" id="{F4F83476-FBA9-4A87-BE1D-F4E538B7EA1B}"/>
            </a:ext>
          </a:extLst>
        </xdr:cNvPr>
        <xdr:cNvPicPr preferRelativeResize="0"/>
      </xdr:nvPicPr>
      <xdr:blipFill>
        <a:blip xmlns:r="http://schemas.openxmlformats.org/officeDocument/2006/relationships" r:embed="rId1" cstate="print"/>
        <a:stretch>
          <a:fillRect/>
        </a:stretch>
      </xdr:blipFill>
      <xdr:spPr>
        <a:xfrm>
          <a:off x="108585" y="55245"/>
          <a:ext cx="3127769" cy="1032901"/>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2A07-CCBB-4F6F-A1D2-CDB2EDA4E492}">
  <sheetPr filterMode="1"/>
  <dimension ref="A1:T30"/>
  <sheetViews>
    <sheetView tabSelected="1" workbookViewId="0">
      <selection activeCell="F4" sqref="F4"/>
    </sheetView>
  </sheetViews>
  <sheetFormatPr baseColWidth="10" defaultColWidth="50.7109375" defaultRowHeight="15" x14ac:dyDescent="0.25"/>
  <cols>
    <col min="3" max="7" width="15" customWidth="1"/>
    <col min="8" max="10" width="14.28515625" customWidth="1"/>
    <col min="11" max="11" width="15.5703125" customWidth="1"/>
    <col min="12" max="12" width="89.7109375" style="31" customWidth="1"/>
    <col min="13" max="17" width="14.28515625" customWidth="1"/>
    <col min="18" max="20" width="32.42578125" customWidth="1"/>
  </cols>
  <sheetData>
    <row r="1" spans="1:20" ht="99.95" customHeight="1" thickBot="1" x14ac:dyDescent="0.3">
      <c r="A1" s="90"/>
      <c r="B1" s="91"/>
      <c r="C1" s="92"/>
      <c r="D1" s="93" t="s">
        <v>130</v>
      </c>
      <c r="E1" s="94"/>
      <c r="F1" s="94"/>
      <c r="G1" s="94"/>
      <c r="H1" s="94"/>
      <c r="I1" s="94"/>
      <c r="J1" s="94"/>
      <c r="K1" s="94"/>
      <c r="L1" s="94"/>
      <c r="M1" s="95"/>
      <c r="N1" s="95"/>
      <c r="O1" s="94"/>
      <c r="P1" s="94"/>
      <c r="Q1" s="94"/>
      <c r="R1" s="94"/>
      <c r="S1" s="94"/>
      <c r="T1" s="96"/>
    </row>
    <row r="2" spans="1:20" s="34" customFormat="1" ht="46.15" customHeight="1" thickBot="1" x14ac:dyDescent="0.3">
      <c r="A2" s="1" t="s">
        <v>0</v>
      </c>
      <c r="B2" s="2" t="s">
        <v>1</v>
      </c>
      <c r="C2" s="2" t="s">
        <v>2</v>
      </c>
      <c r="D2" s="2" t="s">
        <v>3</v>
      </c>
      <c r="E2" s="2" t="s">
        <v>4</v>
      </c>
      <c r="F2" s="2" t="s">
        <v>5</v>
      </c>
      <c r="G2" s="2" t="s">
        <v>6</v>
      </c>
      <c r="H2" s="2" t="s">
        <v>7</v>
      </c>
      <c r="I2" s="2" t="s">
        <v>8</v>
      </c>
      <c r="J2" s="2" t="s">
        <v>9</v>
      </c>
      <c r="K2" s="2" t="s">
        <v>10</v>
      </c>
      <c r="L2" s="2" t="s">
        <v>11</v>
      </c>
      <c r="M2" s="3" t="s">
        <v>154</v>
      </c>
      <c r="N2" s="3" t="s">
        <v>13</v>
      </c>
      <c r="O2" s="2" t="s">
        <v>14</v>
      </c>
      <c r="P2" s="2" t="s">
        <v>15</v>
      </c>
      <c r="Q2" s="2" t="s">
        <v>16</v>
      </c>
      <c r="R2" s="2" t="s">
        <v>17</v>
      </c>
      <c r="S2" s="2" t="s">
        <v>18</v>
      </c>
      <c r="T2" s="4" t="s">
        <v>19</v>
      </c>
    </row>
    <row r="3" spans="1:20" s="42" customFormat="1" ht="46.15" customHeight="1" x14ac:dyDescent="0.25">
      <c r="A3" s="65" t="s">
        <v>20</v>
      </c>
      <c r="B3" s="66" t="s">
        <v>21</v>
      </c>
      <c r="C3" s="66" t="s">
        <v>22</v>
      </c>
      <c r="D3" s="67" t="s">
        <v>23</v>
      </c>
      <c r="E3" s="67" t="s">
        <v>24</v>
      </c>
      <c r="F3" s="66" t="s">
        <v>22</v>
      </c>
      <c r="G3" s="66" t="s">
        <v>25</v>
      </c>
      <c r="H3" s="67">
        <v>13</v>
      </c>
      <c r="I3" s="66">
        <v>7</v>
      </c>
      <c r="J3" s="66">
        <v>2</v>
      </c>
      <c r="K3" s="66">
        <v>3</v>
      </c>
      <c r="L3" s="17" t="s">
        <v>409</v>
      </c>
      <c r="M3" s="40">
        <v>1</v>
      </c>
      <c r="N3" s="40">
        <f>+K3/I3</f>
        <v>0.42857142857142855</v>
      </c>
      <c r="O3" s="66">
        <v>4</v>
      </c>
      <c r="P3" s="66">
        <v>6</v>
      </c>
      <c r="Q3" s="66">
        <v>7</v>
      </c>
      <c r="R3" s="17" t="s">
        <v>408</v>
      </c>
      <c r="S3" s="66" t="s">
        <v>26</v>
      </c>
      <c r="T3" s="68" t="s">
        <v>27</v>
      </c>
    </row>
    <row r="4" spans="1:20" s="42" customFormat="1" ht="46.15" customHeight="1" x14ac:dyDescent="0.25">
      <c r="A4" s="65" t="s">
        <v>20</v>
      </c>
      <c r="B4" s="66" t="s">
        <v>21</v>
      </c>
      <c r="C4" s="21" t="s">
        <v>28</v>
      </c>
      <c r="D4" s="20" t="s">
        <v>23</v>
      </c>
      <c r="E4" s="20" t="s">
        <v>24</v>
      </c>
      <c r="F4" s="21" t="s">
        <v>29</v>
      </c>
      <c r="G4" s="21" t="s">
        <v>30</v>
      </c>
      <c r="H4" s="21">
        <v>1372</v>
      </c>
      <c r="I4" s="21">
        <v>1707</v>
      </c>
      <c r="J4" s="20">
        <v>1502</v>
      </c>
      <c r="K4" s="20">
        <v>1557</v>
      </c>
      <c r="L4" s="69" t="s">
        <v>410</v>
      </c>
      <c r="M4" s="40">
        <v>1</v>
      </c>
      <c r="N4" s="40">
        <f>+K4/I4</f>
        <v>0.91212653778558872</v>
      </c>
      <c r="O4" s="21">
        <v>1594</v>
      </c>
      <c r="P4" s="21">
        <v>1685</v>
      </c>
      <c r="Q4" s="21">
        <v>1707</v>
      </c>
      <c r="R4" s="20" t="s">
        <v>31</v>
      </c>
      <c r="S4" s="21" t="s">
        <v>26</v>
      </c>
      <c r="T4" s="36" t="s">
        <v>27</v>
      </c>
    </row>
    <row r="5" spans="1:20" s="42" customFormat="1" ht="46.15" customHeight="1" x14ac:dyDescent="0.25">
      <c r="A5" s="65" t="s">
        <v>20</v>
      </c>
      <c r="B5" s="66" t="s">
        <v>21</v>
      </c>
      <c r="C5" s="21" t="s">
        <v>32</v>
      </c>
      <c r="D5" s="20" t="s">
        <v>33</v>
      </c>
      <c r="E5" s="20" t="s">
        <v>24</v>
      </c>
      <c r="F5" s="21" t="s">
        <v>34</v>
      </c>
      <c r="G5" s="21" t="s">
        <v>35</v>
      </c>
      <c r="H5" s="20">
        <v>31</v>
      </c>
      <c r="I5" s="20">
        <v>7</v>
      </c>
      <c r="J5" s="20">
        <v>1</v>
      </c>
      <c r="K5" s="20">
        <v>5</v>
      </c>
      <c r="L5" s="19" t="s">
        <v>386</v>
      </c>
      <c r="M5" s="40">
        <v>1</v>
      </c>
      <c r="N5" s="40">
        <f t="shared" ref="N5:N14" si="0">+K5/I5</f>
        <v>0.7142857142857143</v>
      </c>
      <c r="O5" s="20">
        <v>3</v>
      </c>
      <c r="P5" s="20">
        <v>5</v>
      </c>
      <c r="Q5" s="20">
        <v>7</v>
      </c>
      <c r="R5" s="21" t="s">
        <v>36</v>
      </c>
      <c r="S5" s="21" t="s">
        <v>26</v>
      </c>
      <c r="T5" s="36" t="s">
        <v>37</v>
      </c>
    </row>
    <row r="6" spans="1:20" s="42" customFormat="1" ht="46.15" customHeight="1" x14ac:dyDescent="0.25">
      <c r="A6" s="65" t="s">
        <v>20</v>
      </c>
      <c r="B6" s="66" t="s">
        <v>21</v>
      </c>
      <c r="C6" s="21" t="s">
        <v>38</v>
      </c>
      <c r="D6" s="20" t="s">
        <v>23</v>
      </c>
      <c r="E6" s="20" t="s">
        <v>24</v>
      </c>
      <c r="F6" s="21" t="s">
        <v>39</v>
      </c>
      <c r="G6" s="21" t="s">
        <v>40</v>
      </c>
      <c r="H6" s="20">
        <v>4790</v>
      </c>
      <c r="I6" s="20">
        <v>5822</v>
      </c>
      <c r="J6" s="38">
        <v>5030</v>
      </c>
      <c r="K6" s="70">
        <v>5326</v>
      </c>
      <c r="L6" s="69" t="s">
        <v>429</v>
      </c>
      <c r="M6" s="40">
        <v>1</v>
      </c>
      <c r="N6" s="40">
        <f t="shared" si="0"/>
        <v>0.91480590862246647</v>
      </c>
      <c r="O6" s="38">
        <f>J6*1.05</f>
        <v>5281.5</v>
      </c>
      <c r="P6" s="38">
        <f>O6*1.05</f>
        <v>5545.5749999999998</v>
      </c>
      <c r="Q6" s="38">
        <f t="shared" ref="Q6" si="1">P6*1.05</f>
        <v>5822.8537500000002</v>
      </c>
      <c r="R6" s="21" t="s">
        <v>41</v>
      </c>
      <c r="S6" s="21" t="s">
        <v>26</v>
      </c>
      <c r="T6" s="36" t="s">
        <v>42</v>
      </c>
    </row>
    <row r="7" spans="1:20" ht="99.95" hidden="1" customHeight="1" x14ac:dyDescent="0.25">
      <c r="A7" s="65" t="s">
        <v>20</v>
      </c>
      <c r="B7" s="66" t="s">
        <v>21</v>
      </c>
      <c r="C7" s="21" t="s">
        <v>43</v>
      </c>
      <c r="D7" s="20" t="s">
        <v>33</v>
      </c>
      <c r="E7" s="20" t="s">
        <v>24</v>
      </c>
      <c r="F7" s="21" t="s">
        <v>44</v>
      </c>
      <c r="G7" s="21" t="s">
        <v>45</v>
      </c>
      <c r="H7" s="20">
        <v>0</v>
      </c>
      <c r="I7" s="20">
        <v>4</v>
      </c>
      <c r="J7" s="38">
        <v>0</v>
      </c>
      <c r="K7" s="38">
        <v>0</v>
      </c>
      <c r="L7" s="85" t="s">
        <v>133</v>
      </c>
      <c r="M7" s="38">
        <v>0</v>
      </c>
      <c r="N7" s="38">
        <v>0</v>
      </c>
      <c r="O7" s="38">
        <v>2</v>
      </c>
      <c r="P7" s="38">
        <v>4</v>
      </c>
      <c r="Q7" s="38">
        <v>0</v>
      </c>
      <c r="R7" s="21" t="s">
        <v>31</v>
      </c>
      <c r="S7" s="21" t="s">
        <v>26</v>
      </c>
      <c r="T7" s="36" t="s">
        <v>37</v>
      </c>
    </row>
    <row r="8" spans="1:20" s="42" customFormat="1" ht="46.15" customHeight="1" x14ac:dyDescent="0.25">
      <c r="A8" s="65" t="s">
        <v>20</v>
      </c>
      <c r="B8" s="66" t="s">
        <v>21</v>
      </c>
      <c r="C8" s="21" t="s">
        <v>46</v>
      </c>
      <c r="D8" s="20" t="s">
        <v>23</v>
      </c>
      <c r="E8" s="20" t="s">
        <v>24</v>
      </c>
      <c r="F8" s="21" t="s">
        <v>47</v>
      </c>
      <c r="G8" s="21" t="s">
        <v>48</v>
      </c>
      <c r="H8" s="20">
        <v>116</v>
      </c>
      <c r="I8" s="37">
        <v>600</v>
      </c>
      <c r="J8" s="38">
        <v>80</v>
      </c>
      <c r="K8" s="83">
        <v>89</v>
      </c>
      <c r="L8" s="87" t="s">
        <v>411</v>
      </c>
      <c r="M8" s="84">
        <v>1</v>
      </c>
      <c r="N8" s="40">
        <f t="shared" si="0"/>
        <v>0.14833333333333334</v>
      </c>
      <c r="O8" s="37">
        <v>150</v>
      </c>
      <c r="P8" s="37">
        <v>170</v>
      </c>
      <c r="Q8" s="37">
        <v>200</v>
      </c>
      <c r="R8" s="20" t="s">
        <v>31</v>
      </c>
      <c r="S8" s="21" t="s">
        <v>26</v>
      </c>
      <c r="T8" s="36" t="s">
        <v>49</v>
      </c>
    </row>
    <row r="9" spans="1:20" s="42" customFormat="1" ht="46.15" customHeight="1" x14ac:dyDescent="0.25">
      <c r="A9" s="65" t="s">
        <v>20</v>
      </c>
      <c r="B9" s="66" t="s">
        <v>21</v>
      </c>
      <c r="C9" s="21" t="s">
        <v>50</v>
      </c>
      <c r="D9" s="20" t="s">
        <v>23</v>
      </c>
      <c r="E9" s="20" t="s">
        <v>24</v>
      </c>
      <c r="F9" s="21" t="s">
        <v>51</v>
      </c>
      <c r="G9" s="21" t="s">
        <v>52</v>
      </c>
      <c r="H9" s="21">
        <v>23</v>
      </c>
      <c r="I9" s="20">
        <v>30</v>
      </c>
      <c r="J9" s="20">
        <v>23</v>
      </c>
      <c r="K9" s="20">
        <v>24</v>
      </c>
      <c r="L9" s="17" t="s">
        <v>412</v>
      </c>
      <c r="M9" s="40">
        <v>1</v>
      </c>
      <c r="N9" s="40">
        <f t="shared" si="0"/>
        <v>0.8</v>
      </c>
      <c r="O9" s="20">
        <v>25</v>
      </c>
      <c r="P9" s="20">
        <v>27</v>
      </c>
      <c r="Q9" s="20">
        <v>30</v>
      </c>
      <c r="R9" s="21" t="s">
        <v>53</v>
      </c>
      <c r="S9" s="21" t="s">
        <v>26</v>
      </c>
      <c r="T9" s="36" t="s">
        <v>37</v>
      </c>
    </row>
    <row r="10" spans="1:20" s="42" customFormat="1" ht="46.15" customHeight="1" x14ac:dyDescent="0.25">
      <c r="A10" s="65" t="s">
        <v>20</v>
      </c>
      <c r="B10" s="66" t="s">
        <v>21</v>
      </c>
      <c r="C10" s="21" t="s">
        <v>54</v>
      </c>
      <c r="D10" s="20" t="s">
        <v>55</v>
      </c>
      <c r="E10" s="20" t="s">
        <v>56</v>
      </c>
      <c r="F10" s="21" t="s">
        <v>57</v>
      </c>
      <c r="G10" s="21" t="s">
        <v>58</v>
      </c>
      <c r="H10" s="20" t="s">
        <v>59</v>
      </c>
      <c r="I10" s="20" t="s">
        <v>60</v>
      </c>
      <c r="J10" s="20" t="s">
        <v>60</v>
      </c>
      <c r="K10" s="20">
        <v>-1.64</v>
      </c>
      <c r="L10" s="19" t="s">
        <v>391</v>
      </c>
      <c r="M10" s="40">
        <v>1</v>
      </c>
      <c r="N10" s="40">
        <v>0.03</v>
      </c>
      <c r="O10" s="20" t="s">
        <v>60</v>
      </c>
      <c r="P10" s="20" t="s">
        <v>60</v>
      </c>
      <c r="Q10" s="20" t="s">
        <v>60</v>
      </c>
      <c r="R10" s="21" t="s">
        <v>61</v>
      </c>
      <c r="S10" s="21" t="s">
        <v>26</v>
      </c>
      <c r="T10" s="36" t="s">
        <v>62</v>
      </c>
    </row>
    <row r="11" spans="1:20" ht="99.95" hidden="1" customHeight="1" x14ac:dyDescent="0.25">
      <c r="A11" s="65" t="s">
        <v>20</v>
      </c>
      <c r="B11" s="21" t="s">
        <v>63</v>
      </c>
      <c r="C11" s="21" t="s">
        <v>64</v>
      </c>
      <c r="D11" s="20" t="s">
        <v>33</v>
      </c>
      <c r="E11" s="20" t="s">
        <v>24</v>
      </c>
      <c r="F11" s="21" t="s">
        <v>65</v>
      </c>
      <c r="G11" s="21" t="s">
        <v>66</v>
      </c>
      <c r="H11" s="20">
        <v>0</v>
      </c>
      <c r="I11" s="20">
        <v>31</v>
      </c>
      <c r="J11" s="20">
        <v>0</v>
      </c>
      <c r="K11" s="20">
        <v>0</v>
      </c>
      <c r="L11" s="19" t="s">
        <v>133</v>
      </c>
      <c r="M11" s="20">
        <v>0</v>
      </c>
      <c r="N11" s="20">
        <v>0</v>
      </c>
      <c r="O11" s="20">
        <v>10</v>
      </c>
      <c r="P11" s="20">
        <v>20</v>
      </c>
      <c r="Q11" s="20">
        <v>31</v>
      </c>
      <c r="R11" s="21" t="s">
        <v>67</v>
      </c>
      <c r="S11" s="21" t="s">
        <v>26</v>
      </c>
      <c r="T11" s="36" t="s">
        <v>68</v>
      </c>
    </row>
    <row r="12" spans="1:20" s="42" customFormat="1" ht="46.15" customHeight="1" x14ac:dyDescent="0.25">
      <c r="A12" s="65" t="s">
        <v>20</v>
      </c>
      <c r="B12" s="21" t="s">
        <v>63</v>
      </c>
      <c r="C12" s="21" t="s">
        <v>69</v>
      </c>
      <c r="D12" s="21" t="s">
        <v>33</v>
      </c>
      <c r="E12" s="20" t="s">
        <v>24</v>
      </c>
      <c r="F12" s="21" t="s">
        <v>70</v>
      </c>
      <c r="G12" s="21" t="s">
        <v>71</v>
      </c>
      <c r="H12" s="21">
        <v>292</v>
      </c>
      <c r="I12" s="20">
        <v>200</v>
      </c>
      <c r="J12" s="38">
        <v>50</v>
      </c>
      <c r="K12" s="38">
        <v>167</v>
      </c>
      <c r="L12" s="32" t="s">
        <v>413</v>
      </c>
      <c r="M12" s="35">
        <v>1</v>
      </c>
      <c r="N12" s="40">
        <f t="shared" si="0"/>
        <v>0.83499999999999996</v>
      </c>
      <c r="O12" s="38">
        <v>50</v>
      </c>
      <c r="P12" s="38">
        <v>50</v>
      </c>
      <c r="Q12" s="38">
        <v>50</v>
      </c>
      <c r="R12" s="21" t="s">
        <v>72</v>
      </c>
      <c r="S12" s="21" t="s">
        <v>73</v>
      </c>
      <c r="T12" s="36" t="s">
        <v>74</v>
      </c>
    </row>
    <row r="13" spans="1:20" s="42" customFormat="1" ht="46.15" customHeight="1" x14ac:dyDescent="0.25">
      <c r="A13" s="65" t="s">
        <v>20</v>
      </c>
      <c r="B13" s="21" t="s">
        <v>63</v>
      </c>
      <c r="C13" s="21" t="s">
        <v>75</v>
      </c>
      <c r="D13" s="20" t="s">
        <v>33</v>
      </c>
      <c r="E13" s="20" t="s">
        <v>24</v>
      </c>
      <c r="F13" s="21" t="s">
        <v>76</v>
      </c>
      <c r="G13" s="21" t="s">
        <v>77</v>
      </c>
      <c r="H13" s="21">
        <v>6</v>
      </c>
      <c r="I13" s="20">
        <v>9</v>
      </c>
      <c r="J13" s="20">
        <v>6</v>
      </c>
      <c r="K13" s="20">
        <v>6</v>
      </c>
      <c r="L13" s="19" t="s">
        <v>392</v>
      </c>
      <c r="M13" s="35">
        <v>1</v>
      </c>
      <c r="N13" s="40">
        <f t="shared" si="0"/>
        <v>0.66666666666666663</v>
      </c>
      <c r="O13" s="20">
        <v>7</v>
      </c>
      <c r="P13" s="20">
        <v>8</v>
      </c>
      <c r="Q13" s="20">
        <v>9</v>
      </c>
      <c r="R13" s="21" t="s">
        <v>78</v>
      </c>
      <c r="S13" s="21" t="s">
        <v>26</v>
      </c>
      <c r="T13" s="36" t="s">
        <v>79</v>
      </c>
    </row>
    <row r="14" spans="1:20" s="42" customFormat="1" ht="46.15" customHeight="1" x14ac:dyDescent="0.25">
      <c r="A14" s="65" t="s">
        <v>20</v>
      </c>
      <c r="B14" s="21" t="s">
        <v>63</v>
      </c>
      <c r="C14" s="21" t="s">
        <v>80</v>
      </c>
      <c r="D14" s="20" t="s">
        <v>33</v>
      </c>
      <c r="E14" s="20" t="s">
        <v>24</v>
      </c>
      <c r="F14" s="21" t="s">
        <v>81</v>
      </c>
      <c r="G14" s="21" t="s">
        <v>82</v>
      </c>
      <c r="H14" s="20">
        <v>5</v>
      </c>
      <c r="I14" s="20">
        <v>7</v>
      </c>
      <c r="J14" s="20">
        <v>1</v>
      </c>
      <c r="K14" s="20">
        <v>1</v>
      </c>
      <c r="L14" s="19" t="s">
        <v>405</v>
      </c>
      <c r="M14" s="35">
        <f>K14/J14</f>
        <v>1</v>
      </c>
      <c r="N14" s="40">
        <f t="shared" si="0"/>
        <v>0.14285714285714285</v>
      </c>
      <c r="O14" s="20">
        <v>4</v>
      </c>
      <c r="P14" s="20">
        <v>6</v>
      </c>
      <c r="Q14" s="20">
        <v>7</v>
      </c>
      <c r="R14" s="21" t="s">
        <v>83</v>
      </c>
      <c r="S14" s="21" t="s">
        <v>26</v>
      </c>
      <c r="T14" s="36" t="s">
        <v>84</v>
      </c>
    </row>
    <row r="15" spans="1:20" ht="99.95" hidden="1" customHeight="1" x14ac:dyDescent="0.25">
      <c r="A15" s="65" t="s">
        <v>20</v>
      </c>
      <c r="B15" s="21" t="s">
        <v>85</v>
      </c>
      <c r="C15" s="21" t="s">
        <v>86</v>
      </c>
      <c r="D15" s="20" t="s">
        <v>33</v>
      </c>
      <c r="E15" s="20" t="s">
        <v>56</v>
      </c>
      <c r="F15" s="21" t="s">
        <v>33</v>
      </c>
      <c r="G15" s="21" t="s">
        <v>87</v>
      </c>
      <c r="H15" s="20">
        <v>1</v>
      </c>
      <c r="I15" s="20">
        <v>1</v>
      </c>
      <c r="J15" s="20">
        <v>0</v>
      </c>
      <c r="K15" s="20">
        <v>0</v>
      </c>
      <c r="L15" s="19" t="s">
        <v>133</v>
      </c>
      <c r="M15" s="20">
        <v>0</v>
      </c>
      <c r="N15" s="20">
        <v>0</v>
      </c>
      <c r="O15" s="20">
        <v>0</v>
      </c>
      <c r="P15" s="20">
        <v>0</v>
      </c>
      <c r="Q15" s="20">
        <v>1</v>
      </c>
      <c r="R15" s="21" t="s">
        <v>88</v>
      </c>
      <c r="S15" s="21" t="s">
        <v>89</v>
      </c>
      <c r="T15" s="36" t="s">
        <v>90</v>
      </c>
    </row>
    <row r="16" spans="1:20" ht="99.95" hidden="1" customHeight="1" x14ac:dyDescent="0.25">
      <c r="A16" s="65" t="s">
        <v>20</v>
      </c>
      <c r="B16" s="21" t="s">
        <v>85</v>
      </c>
      <c r="C16" s="21" t="s">
        <v>91</v>
      </c>
      <c r="D16" s="20" t="s">
        <v>33</v>
      </c>
      <c r="E16" s="20" t="s">
        <v>24</v>
      </c>
      <c r="F16" s="21" t="s">
        <v>33</v>
      </c>
      <c r="G16" s="21" t="s">
        <v>92</v>
      </c>
      <c r="H16" s="20">
        <v>10</v>
      </c>
      <c r="I16" s="20">
        <v>14</v>
      </c>
      <c r="J16" s="20">
        <v>0</v>
      </c>
      <c r="K16" s="20">
        <v>0</v>
      </c>
      <c r="L16" s="19" t="s">
        <v>133</v>
      </c>
      <c r="M16" s="20">
        <v>0</v>
      </c>
      <c r="N16" s="20">
        <v>0</v>
      </c>
      <c r="O16" s="20">
        <v>0</v>
      </c>
      <c r="P16" s="20">
        <v>0</v>
      </c>
      <c r="Q16" s="20">
        <v>14</v>
      </c>
      <c r="R16" s="21" t="s">
        <v>93</v>
      </c>
      <c r="S16" s="21" t="s">
        <v>26</v>
      </c>
      <c r="T16" s="36" t="s">
        <v>90</v>
      </c>
    </row>
    <row r="17" spans="1:20" s="42" customFormat="1" ht="46.15" customHeight="1" x14ac:dyDescent="0.25">
      <c r="A17" s="65" t="s">
        <v>20</v>
      </c>
      <c r="B17" s="21" t="s">
        <v>94</v>
      </c>
      <c r="C17" s="21" t="s">
        <v>95</v>
      </c>
      <c r="D17" s="20" t="s">
        <v>96</v>
      </c>
      <c r="E17" s="20" t="s">
        <v>24</v>
      </c>
      <c r="F17" s="21" t="s">
        <v>97</v>
      </c>
      <c r="G17" s="21" t="s">
        <v>98</v>
      </c>
      <c r="H17" s="35">
        <v>0.85</v>
      </c>
      <c r="I17" s="35">
        <v>0.91</v>
      </c>
      <c r="J17" s="35">
        <v>0.85</v>
      </c>
      <c r="K17" s="22">
        <v>0.872</v>
      </c>
      <c r="L17" s="19" t="s">
        <v>414</v>
      </c>
      <c r="M17" s="35">
        <v>1</v>
      </c>
      <c r="N17" s="40">
        <f t="shared" ref="N17:N20" si="2">+K17/I17</f>
        <v>0.95824175824175817</v>
      </c>
      <c r="O17" s="35">
        <v>0.87</v>
      </c>
      <c r="P17" s="35">
        <v>0.89</v>
      </c>
      <c r="Q17" s="35">
        <v>0.91</v>
      </c>
      <c r="R17" s="21" t="s">
        <v>99</v>
      </c>
      <c r="S17" s="21" t="s">
        <v>73</v>
      </c>
      <c r="T17" s="36" t="s">
        <v>100</v>
      </c>
    </row>
    <row r="18" spans="1:20" s="42" customFormat="1" ht="46.15" customHeight="1" x14ac:dyDescent="0.25">
      <c r="A18" s="65" t="s">
        <v>20</v>
      </c>
      <c r="B18" s="21" t="s">
        <v>94</v>
      </c>
      <c r="C18" s="21" t="s">
        <v>101</v>
      </c>
      <c r="D18" s="20" t="s">
        <v>96</v>
      </c>
      <c r="E18" s="20" t="s">
        <v>24</v>
      </c>
      <c r="F18" s="21" t="s">
        <v>102</v>
      </c>
      <c r="G18" s="21" t="s">
        <v>103</v>
      </c>
      <c r="H18" s="35">
        <v>0.8</v>
      </c>
      <c r="I18" s="35">
        <v>0.85</v>
      </c>
      <c r="J18" s="35">
        <v>0.8</v>
      </c>
      <c r="K18" s="35">
        <v>0.87</v>
      </c>
      <c r="L18" s="69" t="s">
        <v>387</v>
      </c>
      <c r="M18" s="35">
        <v>1</v>
      </c>
      <c r="N18" s="35">
        <v>1</v>
      </c>
      <c r="O18" s="35">
        <v>0.82</v>
      </c>
      <c r="P18" s="35">
        <v>0.84</v>
      </c>
      <c r="Q18" s="35">
        <v>0.85</v>
      </c>
      <c r="R18" s="21" t="s">
        <v>104</v>
      </c>
      <c r="S18" s="21" t="s">
        <v>73</v>
      </c>
      <c r="T18" s="36" t="s">
        <v>100</v>
      </c>
    </row>
    <row r="19" spans="1:20" s="42" customFormat="1" ht="46.15" customHeight="1" x14ac:dyDescent="0.25">
      <c r="A19" s="65" t="s">
        <v>20</v>
      </c>
      <c r="B19" s="21" t="s">
        <v>94</v>
      </c>
      <c r="C19" s="21" t="s">
        <v>105</v>
      </c>
      <c r="D19" s="20" t="s">
        <v>96</v>
      </c>
      <c r="E19" s="20" t="s">
        <v>24</v>
      </c>
      <c r="F19" s="21" t="s">
        <v>106</v>
      </c>
      <c r="G19" s="21" t="s">
        <v>107</v>
      </c>
      <c r="H19" s="35">
        <v>0.91400000000000003</v>
      </c>
      <c r="I19" s="35">
        <v>0.95</v>
      </c>
      <c r="J19" s="35">
        <v>0.92</v>
      </c>
      <c r="K19" s="25">
        <v>0.89829999999999999</v>
      </c>
      <c r="L19" s="58" t="s">
        <v>393</v>
      </c>
      <c r="M19" s="35">
        <f>+K19/J19</f>
        <v>0.97641304347826086</v>
      </c>
      <c r="N19" s="40">
        <f t="shared" si="2"/>
        <v>0.94557894736842107</v>
      </c>
      <c r="O19" s="35">
        <v>0.93</v>
      </c>
      <c r="P19" s="35">
        <v>0.94</v>
      </c>
      <c r="Q19" s="35">
        <v>0.95</v>
      </c>
      <c r="R19" s="21" t="s">
        <v>108</v>
      </c>
      <c r="S19" s="21" t="s">
        <v>73</v>
      </c>
      <c r="T19" s="36" t="s">
        <v>109</v>
      </c>
    </row>
    <row r="20" spans="1:20" s="42" customFormat="1" ht="46.15" customHeight="1" x14ac:dyDescent="0.25">
      <c r="A20" s="65" t="s">
        <v>20</v>
      </c>
      <c r="B20" s="21" t="s">
        <v>94</v>
      </c>
      <c r="C20" s="21" t="s">
        <v>110</v>
      </c>
      <c r="D20" s="20" t="s">
        <v>33</v>
      </c>
      <c r="E20" s="20" t="s">
        <v>24</v>
      </c>
      <c r="F20" s="21" t="s">
        <v>111</v>
      </c>
      <c r="G20" s="21" t="s">
        <v>112</v>
      </c>
      <c r="H20" s="38">
        <v>108</v>
      </c>
      <c r="I20" s="38">
        <v>8</v>
      </c>
      <c r="J20" s="38">
        <v>2</v>
      </c>
      <c r="K20" s="38">
        <v>6</v>
      </c>
      <c r="L20" s="32" t="s">
        <v>388</v>
      </c>
      <c r="M20" s="35">
        <v>1</v>
      </c>
      <c r="N20" s="40">
        <f t="shared" si="2"/>
        <v>0.75</v>
      </c>
      <c r="O20" s="38">
        <v>4</v>
      </c>
      <c r="P20" s="38">
        <v>6</v>
      </c>
      <c r="Q20" s="38">
        <v>8</v>
      </c>
      <c r="R20" s="21" t="s">
        <v>108</v>
      </c>
      <c r="S20" s="21" t="s">
        <v>73</v>
      </c>
      <c r="T20" s="36" t="s">
        <v>109</v>
      </c>
    </row>
    <row r="21" spans="1:20" ht="151.15" hidden="1" customHeight="1" x14ac:dyDescent="0.25">
      <c r="A21" s="65" t="s">
        <v>20</v>
      </c>
      <c r="B21" s="21" t="s">
        <v>94</v>
      </c>
      <c r="C21" s="21" t="s">
        <v>113</v>
      </c>
      <c r="D21" s="20" t="s">
        <v>33</v>
      </c>
      <c r="E21" s="20" t="s">
        <v>24</v>
      </c>
      <c r="F21" s="21" t="s">
        <v>114</v>
      </c>
      <c r="G21" s="21" t="s">
        <v>115</v>
      </c>
      <c r="H21" s="20">
        <v>11</v>
      </c>
      <c r="I21" s="20">
        <v>13</v>
      </c>
      <c r="J21" s="20">
        <v>0</v>
      </c>
      <c r="K21" s="20">
        <v>0</v>
      </c>
      <c r="L21" s="19" t="s">
        <v>133</v>
      </c>
      <c r="M21" s="20">
        <v>0</v>
      </c>
      <c r="N21" s="20">
        <v>0</v>
      </c>
      <c r="O21" s="20">
        <v>12</v>
      </c>
      <c r="P21" s="20">
        <v>0</v>
      </c>
      <c r="Q21" s="20">
        <v>13</v>
      </c>
      <c r="R21" s="20" t="s">
        <v>108</v>
      </c>
      <c r="S21" s="20" t="s">
        <v>116</v>
      </c>
      <c r="T21" s="36" t="s">
        <v>109</v>
      </c>
    </row>
    <row r="22" spans="1:20" ht="99.95" hidden="1" customHeight="1" x14ac:dyDescent="0.25">
      <c r="A22" s="65" t="s">
        <v>20</v>
      </c>
      <c r="B22" s="21" t="s">
        <v>94</v>
      </c>
      <c r="C22" s="21" t="s">
        <v>117</v>
      </c>
      <c r="D22" s="20" t="s">
        <v>33</v>
      </c>
      <c r="E22" s="20" t="s">
        <v>24</v>
      </c>
      <c r="F22" s="21" t="s">
        <v>118</v>
      </c>
      <c r="G22" s="21" t="s">
        <v>119</v>
      </c>
      <c r="H22" s="20">
        <v>1</v>
      </c>
      <c r="I22" s="20">
        <v>1</v>
      </c>
      <c r="J22" s="20">
        <v>0</v>
      </c>
      <c r="K22" s="71">
        <v>0</v>
      </c>
      <c r="L22" s="59" t="s">
        <v>133</v>
      </c>
      <c r="M22" s="72">
        <v>0</v>
      </c>
      <c r="N22" s="72">
        <v>0</v>
      </c>
      <c r="O22" s="20">
        <v>1</v>
      </c>
      <c r="P22" s="20">
        <v>0</v>
      </c>
      <c r="Q22" s="20">
        <v>0</v>
      </c>
      <c r="R22" s="21" t="s">
        <v>120</v>
      </c>
      <c r="S22" s="20" t="s">
        <v>121</v>
      </c>
      <c r="T22" s="36" t="s">
        <v>122</v>
      </c>
    </row>
    <row r="23" spans="1:20" s="42" customFormat="1" ht="46.15" customHeight="1" x14ac:dyDescent="0.25">
      <c r="A23" s="65" t="s">
        <v>20</v>
      </c>
      <c r="B23" s="21" t="s">
        <v>94</v>
      </c>
      <c r="C23" s="21" t="s">
        <v>123</v>
      </c>
      <c r="D23" s="20" t="s">
        <v>33</v>
      </c>
      <c r="E23" s="20" t="s">
        <v>56</v>
      </c>
      <c r="F23" s="21" t="s">
        <v>124</v>
      </c>
      <c r="G23" s="21" t="s">
        <v>125</v>
      </c>
      <c r="H23" s="20">
        <v>1000</v>
      </c>
      <c r="I23" s="20">
        <v>1000</v>
      </c>
      <c r="J23" s="20">
        <v>1000</v>
      </c>
      <c r="K23" s="73">
        <v>1030</v>
      </c>
      <c r="L23" s="33" t="s">
        <v>389</v>
      </c>
      <c r="M23" s="35">
        <v>1</v>
      </c>
      <c r="N23" s="35">
        <v>1</v>
      </c>
      <c r="O23" s="20">
        <v>1000</v>
      </c>
      <c r="P23" s="20">
        <v>1000</v>
      </c>
      <c r="Q23" s="20">
        <v>1000</v>
      </c>
      <c r="R23" s="20" t="s">
        <v>108</v>
      </c>
      <c r="S23" s="20" t="s">
        <v>126</v>
      </c>
      <c r="T23" s="36" t="s">
        <v>109</v>
      </c>
    </row>
    <row r="24" spans="1:20" s="42" customFormat="1" ht="46.15" customHeight="1" x14ac:dyDescent="0.25">
      <c r="A24" s="65" t="s">
        <v>20</v>
      </c>
      <c r="B24" s="21" t="s">
        <v>94</v>
      </c>
      <c r="C24" s="21" t="s">
        <v>127</v>
      </c>
      <c r="D24" s="20" t="s">
        <v>96</v>
      </c>
      <c r="E24" s="20" t="s">
        <v>24</v>
      </c>
      <c r="F24" s="21" t="s">
        <v>128</v>
      </c>
      <c r="G24" s="21" t="s">
        <v>129</v>
      </c>
      <c r="H24" s="35">
        <v>0.76</v>
      </c>
      <c r="I24" s="35">
        <v>0.82</v>
      </c>
      <c r="J24" s="35">
        <v>0.76</v>
      </c>
      <c r="K24" s="20">
        <v>87.19</v>
      </c>
      <c r="L24" s="19" t="s">
        <v>390</v>
      </c>
      <c r="M24" s="35">
        <v>1</v>
      </c>
      <c r="N24" s="35">
        <v>1</v>
      </c>
      <c r="O24" s="35">
        <v>0.78</v>
      </c>
      <c r="P24" s="35">
        <v>0.8</v>
      </c>
      <c r="Q24" s="35">
        <v>0.82</v>
      </c>
      <c r="R24" s="20" t="s">
        <v>108</v>
      </c>
      <c r="S24" s="20" t="s">
        <v>126</v>
      </c>
      <c r="T24" s="36" t="s">
        <v>109</v>
      </c>
    </row>
    <row r="25" spans="1:20" ht="15.75" thickBot="1" x14ac:dyDescent="0.3"/>
    <row r="26" spans="1:20" ht="15.75" thickBot="1" x14ac:dyDescent="0.3">
      <c r="A26" s="8" t="s">
        <v>131</v>
      </c>
      <c r="B26" s="11">
        <f>(M3+M4+M5+M6+M8+M9+M10+M12+M13+M14+M17+M18+M19+M20+M23+M24)/16</f>
        <v>0.99852581521739125</v>
      </c>
      <c r="C26" s="9"/>
    </row>
    <row r="27" spans="1:20" ht="15.75" thickBot="1" x14ac:dyDescent="0.3">
      <c r="A27" s="8" t="s">
        <v>155</v>
      </c>
      <c r="B27" s="12">
        <f>B26*0.35</f>
        <v>0.34948403532608691</v>
      </c>
      <c r="C27" s="9"/>
    </row>
    <row r="28" spans="1:20" ht="15.75" thickBot="1" x14ac:dyDescent="0.3">
      <c r="D28" s="10"/>
      <c r="E28" s="10"/>
      <c r="F28" s="10"/>
      <c r="G28" s="10"/>
    </row>
    <row r="29" spans="1:20" ht="15.75" thickBot="1" x14ac:dyDescent="0.3">
      <c r="A29" s="8" t="s">
        <v>132</v>
      </c>
      <c r="B29" s="12">
        <f>(N3+N4+N5+N6+N7+N8+N9+N10+N11+N12+N13+N14+N15+N16+N17+N18+N19+N20+N22+N23+N24+N21)/22</f>
        <v>0.51120306535147819</v>
      </c>
    </row>
    <row r="30" spans="1:20" ht="15.75" thickBot="1" x14ac:dyDescent="0.3">
      <c r="A30" s="8" t="s">
        <v>156</v>
      </c>
      <c r="B30" s="12">
        <f>B29*0.35</f>
        <v>0.17892107287301737</v>
      </c>
    </row>
  </sheetData>
  <autoFilter ref="A2:T24" xr:uid="{5C5D2A07-CCBB-4F6F-A1D2-CDB2EDA4E492}">
    <filterColumn colId="9">
      <filters>
        <filter val="(-0,5)"/>
        <filter val="1"/>
        <filter val="1000"/>
        <filter val="1502"/>
        <filter val="2"/>
        <filter val="23"/>
        <filter val="50"/>
        <filter val="5030"/>
        <filter val="6"/>
        <filter val="76%"/>
        <filter val="80"/>
        <filter val="80%"/>
        <filter val="85%"/>
        <filter val="92%"/>
      </filters>
    </filterColumn>
  </autoFilter>
  <mergeCells count="2">
    <mergeCell ref="A1:C1"/>
    <mergeCell ref="D1:T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08A5-F64C-41CE-87DC-BB338CFFB08A}">
  <dimension ref="A1:T29"/>
  <sheetViews>
    <sheetView topLeftCell="A8" workbookViewId="0">
      <selection activeCell="B36" sqref="B36"/>
    </sheetView>
  </sheetViews>
  <sheetFormatPr baseColWidth="10" defaultRowHeight="15" x14ac:dyDescent="0.25"/>
  <cols>
    <col min="1" max="2" width="50.7109375" customWidth="1"/>
    <col min="3" max="3" width="48.85546875" customWidth="1"/>
    <col min="4" max="6" width="32.42578125" customWidth="1"/>
    <col min="7" max="7" width="101.7109375" customWidth="1"/>
    <col min="8" max="11" width="32.42578125" customWidth="1"/>
    <col min="12" max="12" width="84.7109375" style="31" customWidth="1"/>
    <col min="13" max="20" width="32.42578125" customWidth="1"/>
  </cols>
  <sheetData>
    <row r="1" spans="1:20" ht="100.15" customHeight="1" thickBot="1" x14ac:dyDescent="0.3">
      <c r="A1" s="90"/>
      <c r="B1" s="91"/>
      <c r="C1" s="92"/>
      <c r="D1" s="93" t="s">
        <v>130</v>
      </c>
      <c r="E1" s="94"/>
      <c r="F1" s="94"/>
      <c r="G1" s="94"/>
      <c r="H1" s="94"/>
      <c r="I1" s="94"/>
      <c r="J1" s="94"/>
      <c r="K1" s="94"/>
      <c r="L1" s="94"/>
      <c r="M1" s="95"/>
      <c r="N1" s="95"/>
      <c r="O1" s="94"/>
      <c r="P1" s="94"/>
      <c r="Q1" s="94"/>
      <c r="R1" s="94"/>
      <c r="S1" s="94"/>
      <c r="T1" s="96"/>
    </row>
    <row r="2" spans="1:20" ht="39" customHeight="1" thickBot="1" x14ac:dyDescent="0.3">
      <c r="A2" s="13" t="s">
        <v>0</v>
      </c>
      <c r="B2" s="14" t="s">
        <v>1</v>
      </c>
      <c r="C2" s="14" t="s">
        <v>2</v>
      </c>
      <c r="D2" s="14" t="s">
        <v>3</v>
      </c>
      <c r="E2" s="14" t="s">
        <v>4</v>
      </c>
      <c r="F2" s="14" t="s">
        <v>5</v>
      </c>
      <c r="G2" s="14" t="s">
        <v>6</v>
      </c>
      <c r="H2" s="14" t="s">
        <v>7</v>
      </c>
      <c r="I2" s="14" t="s">
        <v>8</v>
      </c>
      <c r="J2" s="14" t="s">
        <v>9</v>
      </c>
      <c r="K2" s="14" t="s">
        <v>10</v>
      </c>
      <c r="L2" s="14" t="s">
        <v>11</v>
      </c>
      <c r="M2" s="15" t="s">
        <v>12</v>
      </c>
      <c r="N2" s="15" t="s">
        <v>13</v>
      </c>
      <c r="O2" s="14" t="s">
        <v>14</v>
      </c>
      <c r="P2" s="14" t="s">
        <v>15</v>
      </c>
      <c r="Q2" s="14" t="s">
        <v>16</v>
      </c>
      <c r="R2" s="14" t="s">
        <v>17</v>
      </c>
      <c r="S2" s="14" t="s">
        <v>18</v>
      </c>
      <c r="T2" s="16" t="s">
        <v>19</v>
      </c>
    </row>
    <row r="3" spans="1:20" s="42" customFormat="1" ht="39" customHeight="1" x14ac:dyDescent="0.25">
      <c r="A3" s="74" t="s">
        <v>157</v>
      </c>
      <c r="B3" s="21" t="s">
        <v>158</v>
      </c>
      <c r="C3" s="18" t="s">
        <v>159</v>
      </c>
      <c r="D3" s="20" t="s">
        <v>96</v>
      </c>
      <c r="E3" s="20" t="s">
        <v>24</v>
      </c>
      <c r="F3" s="21" t="s">
        <v>160</v>
      </c>
      <c r="G3" s="21" t="s">
        <v>161</v>
      </c>
      <c r="H3" s="35">
        <v>0.15</v>
      </c>
      <c r="I3" s="35">
        <v>0.3</v>
      </c>
      <c r="J3" s="35">
        <v>0.15</v>
      </c>
      <c r="K3" s="25">
        <v>0.14423076923076922</v>
      </c>
      <c r="L3" s="58" t="s">
        <v>416</v>
      </c>
      <c r="M3" s="35">
        <v>0.96153846153846145</v>
      </c>
      <c r="N3" s="40">
        <f>K3/I3</f>
        <v>0.48076923076923073</v>
      </c>
      <c r="O3" s="35">
        <v>0.2</v>
      </c>
      <c r="P3" s="35">
        <v>0.25</v>
      </c>
      <c r="Q3" s="35">
        <v>0.3</v>
      </c>
      <c r="R3" s="21" t="s">
        <v>162</v>
      </c>
      <c r="S3" s="21" t="s">
        <v>163</v>
      </c>
      <c r="T3" s="36" t="s">
        <v>164</v>
      </c>
    </row>
    <row r="4" spans="1:20" s="42" customFormat="1" ht="39" customHeight="1" x14ac:dyDescent="0.25">
      <c r="A4" s="74" t="s">
        <v>157</v>
      </c>
      <c r="B4" s="21" t="s">
        <v>158</v>
      </c>
      <c r="C4" s="18" t="s">
        <v>165</v>
      </c>
      <c r="D4" s="20" t="s">
        <v>33</v>
      </c>
      <c r="E4" s="20" t="s">
        <v>24</v>
      </c>
      <c r="F4" s="21" t="s">
        <v>166</v>
      </c>
      <c r="G4" s="21" t="s">
        <v>167</v>
      </c>
      <c r="H4" s="20">
        <v>5</v>
      </c>
      <c r="I4" s="20">
        <v>15</v>
      </c>
      <c r="J4" s="20">
        <v>1</v>
      </c>
      <c r="K4" s="20">
        <v>2</v>
      </c>
      <c r="L4" s="58" t="s">
        <v>417</v>
      </c>
      <c r="M4" s="35">
        <v>1</v>
      </c>
      <c r="N4" s="40">
        <f t="shared" ref="N4:N23" si="0">K4/I4</f>
        <v>0.13333333333333333</v>
      </c>
      <c r="O4" s="20">
        <v>4</v>
      </c>
      <c r="P4" s="20">
        <v>5</v>
      </c>
      <c r="Q4" s="20">
        <v>5</v>
      </c>
      <c r="R4" s="21" t="s">
        <v>168</v>
      </c>
      <c r="S4" s="21" t="s">
        <v>163</v>
      </c>
      <c r="T4" s="36" t="s">
        <v>169</v>
      </c>
    </row>
    <row r="5" spans="1:20" s="42" customFormat="1" ht="39" customHeight="1" x14ac:dyDescent="0.25">
      <c r="A5" s="74" t="s">
        <v>157</v>
      </c>
      <c r="B5" s="21" t="s">
        <v>158</v>
      </c>
      <c r="C5" s="18" t="s">
        <v>170</v>
      </c>
      <c r="D5" s="20" t="s">
        <v>33</v>
      </c>
      <c r="E5" s="20" t="s">
        <v>24</v>
      </c>
      <c r="F5" s="21" t="s">
        <v>171</v>
      </c>
      <c r="G5" s="21" t="s">
        <v>172</v>
      </c>
      <c r="H5" s="20">
        <v>6</v>
      </c>
      <c r="I5" s="20">
        <v>7</v>
      </c>
      <c r="J5" s="20">
        <v>6</v>
      </c>
      <c r="K5" s="20">
        <v>6</v>
      </c>
      <c r="L5" s="58" t="s">
        <v>420</v>
      </c>
      <c r="M5" s="35">
        <v>1</v>
      </c>
      <c r="N5" s="40">
        <f t="shared" si="0"/>
        <v>0.8571428571428571</v>
      </c>
      <c r="O5" s="20">
        <v>6</v>
      </c>
      <c r="P5" s="20">
        <v>6</v>
      </c>
      <c r="Q5" s="20">
        <v>7</v>
      </c>
      <c r="R5" s="21" t="s">
        <v>173</v>
      </c>
      <c r="S5" s="21" t="s">
        <v>163</v>
      </c>
      <c r="T5" s="36" t="s">
        <v>169</v>
      </c>
    </row>
    <row r="6" spans="1:20" s="42" customFormat="1" ht="39" customHeight="1" x14ac:dyDescent="0.25">
      <c r="A6" s="74" t="s">
        <v>157</v>
      </c>
      <c r="B6" s="21" t="s">
        <v>174</v>
      </c>
      <c r="C6" s="18" t="s">
        <v>175</v>
      </c>
      <c r="D6" s="20" t="s">
        <v>96</v>
      </c>
      <c r="E6" s="20" t="s">
        <v>24</v>
      </c>
      <c r="F6" s="21" t="s">
        <v>176</v>
      </c>
      <c r="G6" s="21" t="s">
        <v>177</v>
      </c>
      <c r="H6" s="35">
        <v>0.42592592592592593</v>
      </c>
      <c r="I6" s="35">
        <v>0.75</v>
      </c>
      <c r="J6" s="35">
        <v>0.5</v>
      </c>
      <c r="K6" s="89">
        <v>0.73599999999999999</v>
      </c>
      <c r="L6" s="19" t="s">
        <v>418</v>
      </c>
      <c r="M6" s="35">
        <v>1</v>
      </c>
      <c r="N6" s="40">
        <f t="shared" si="0"/>
        <v>0.98133333333333328</v>
      </c>
      <c r="O6" s="35">
        <v>0.6</v>
      </c>
      <c r="P6" s="35">
        <v>0.7</v>
      </c>
      <c r="Q6" s="35">
        <v>0.75</v>
      </c>
      <c r="R6" s="21" t="s">
        <v>178</v>
      </c>
      <c r="S6" s="21" t="s">
        <v>163</v>
      </c>
      <c r="T6" s="36" t="s">
        <v>179</v>
      </c>
    </row>
    <row r="7" spans="1:20" s="42" customFormat="1" ht="39" customHeight="1" x14ac:dyDescent="0.25">
      <c r="A7" s="74" t="s">
        <v>157</v>
      </c>
      <c r="B7" s="21" t="s">
        <v>174</v>
      </c>
      <c r="C7" s="18" t="s">
        <v>180</v>
      </c>
      <c r="D7" s="20" t="s">
        <v>33</v>
      </c>
      <c r="E7" s="20" t="s">
        <v>24</v>
      </c>
      <c r="F7" s="21" t="s">
        <v>181</v>
      </c>
      <c r="G7" s="21" t="s">
        <v>182</v>
      </c>
      <c r="H7" s="20">
        <v>1</v>
      </c>
      <c r="I7" s="20">
        <v>4</v>
      </c>
      <c r="J7" s="20">
        <v>1</v>
      </c>
      <c r="K7" s="26">
        <v>1</v>
      </c>
      <c r="L7" s="19" t="s">
        <v>421</v>
      </c>
      <c r="M7" s="35">
        <v>1</v>
      </c>
      <c r="N7" s="40">
        <f t="shared" si="0"/>
        <v>0.25</v>
      </c>
      <c r="O7" s="20">
        <v>2</v>
      </c>
      <c r="P7" s="20">
        <v>3</v>
      </c>
      <c r="Q7" s="20">
        <v>4</v>
      </c>
      <c r="R7" s="21" t="s">
        <v>178</v>
      </c>
      <c r="S7" s="21" t="s">
        <v>163</v>
      </c>
      <c r="T7" s="36" t="s">
        <v>183</v>
      </c>
    </row>
    <row r="8" spans="1:20" s="42" customFormat="1" ht="39" customHeight="1" x14ac:dyDescent="0.25">
      <c r="A8" s="74" t="s">
        <v>157</v>
      </c>
      <c r="B8" s="21" t="s">
        <v>174</v>
      </c>
      <c r="C8" s="18" t="s">
        <v>184</v>
      </c>
      <c r="D8" s="20" t="s">
        <v>33</v>
      </c>
      <c r="E8" s="20" t="s">
        <v>24</v>
      </c>
      <c r="F8" s="21" t="s">
        <v>185</v>
      </c>
      <c r="G8" s="21" t="s">
        <v>186</v>
      </c>
      <c r="H8" s="21">
        <v>2</v>
      </c>
      <c r="I8" s="21">
        <v>7</v>
      </c>
      <c r="J8" s="21">
        <v>1</v>
      </c>
      <c r="K8" s="27">
        <v>1</v>
      </c>
      <c r="L8" s="19" t="s">
        <v>415</v>
      </c>
      <c r="M8" s="35">
        <v>1</v>
      </c>
      <c r="N8" s="40">
        <f t="shared" si="0"/>
        <v>0.14285714285714285</v>
      </c>
      <c r="O8" s="21">
        <v>2</v>
      </c>
      <c r="P8" s="21">
        <v>2</v>
      </c>
      <c r="Q8" s="21">
        <v>2</v>
      </c>
      <c r="R8" s="21" t="s">
        <v>178</v>
      </c>
      <c r="S8" s="21" t="s">
        <v>163</v>
      </c>
      <c r="T8" s="36" t="s">
        <v>183</v>
      </c>
    </row>
    <row r="9" spans="1:20" s="42" customFormat="1" ht="39" customHeight="1" x14ac:dyDescent="0.25">
      <c r="A9" s="74" t="s">
        <v>157</v>
      </c>
      <c r="B9" s="21" t="s">
        <v>187</v>
      </c>
      <c r="C9" s="18" t="s">
        <v>188</v>
      </c>
      <c r="D9" s="20" t="s">
        <v>33</v>
      </c>
      <c r="E9" s="20" t="s">
        <v>24</v>
      </c>
      <c r="F9" s="21" t="s">
        <v>189</v>
      </c>
      <c r="G9" s="21" t="s">
        <v>190</v>
      </c>
      <c r="H9" s="38">
        <v>294</v>
      </c>
      <c r="I9" s="20">
        <v>380</v>
      </c>
      <c r="J9" s="20">
        <v>320</v>
      </c>
      <c r="K9" s="21">
        <v>343</v>
      </c>
      <c r="L9" s="19" t="s">
        <v>419</v>
      </c>
      <c r="M9" s="35">
        <v>1</v>
      </c>
      <c r="N9" s="40">
        <f t="shared" si="0"/>
        <v>0.90263157894736845</v>
      </c>
      <c r="O9" s="20">
        <v>340</v>
      </c>
      <c r="P9" s="20">
        <v>360</v>
      </c>
      <c r="Q9" s="20">
        <v>380</v>
      </c>
      <c r="R9" s="21" t="s">
        <v>191</v>
      </c>
      <c r="S9" s="21" t="s">
        <v>163</v>
      </c>
      <c r="T9" s="36" t="s">
        <v>192</v>
      </c>
    </row>
    <row r="10" spans="1:20" s="42" customFormat="1" ht="39" customHeight="1" x14ac:dyDescent="0.25">
      <c r="A10" s="74" t="s">
        <v>157</v>
      </c>
      <c r="B10" s="21" t="s">
        <v>187</v>
      </c>
      <c r="C10" s="18" t="s">
        <v>193</v>
      </c>
      <c r="D10" s="20" t="s">
        <v>33</v>
      </c>
      <c r="E10" s="20" t="s">
        <v>24</v>
      </c>
      <c r="F10" s="21" t="s">
        <v>194</v>
      </c>
      <c r="G10" s="21" t="s">
        <v>195</v>
      </c>
      <c r="H10" s="20">
        <v>17</v>
      </c>
      <c r="I10" s="20">
        <v>23</v>
      </c>
      <c r="J10" s="20">
        <v>5</v>
      </c>
      <c r="K10" s="20">
        <v>22</v>
      </c>
      <c r="L10" s="19" t="s">
        <v>423</v>
      </c>
      <c r="M10" s="35">
        <v>1</v>
      </c>
      <c r="N10" s="40">
        <f t="shared" si="0"/>
        <v>0.95652173913043481</v>
      </c>
      <c r="O10" s="20">
        <v>5</v>
      </c>
      <c r="P10" s="20">
        <v>6</v>
      </c>
      <c r="Q10" s="20">
        <v>7</v>
      </c>
      <c r="R10" s="21" t="s">
        <v>196</v>
      </c>
      <c r="S10" s="21" t="s">
        <v>163</v>
      </c>
      <c r="T10" s="36" t="s">
        <v>197</v>
      </c>
    </row>
    <row r="11" spans="1:20" s="42" customFormat="1" ht="39" customHeight="1" x14ac:dyDescent="0.25">
      <c r="A11" s="74" t="s">
        <v>157</v>
      </c>
      <c r="B11" s="21" t="s">
        <v>187</v>
      </c>
      <c r="C11" s="18" t="s">
        <v>198</v>
      </c>
      <c r="D11" s="20" t="s">
        <v>33</v>
      </c>
      <c r="E11" s="20" t="s">
        <v>24</v>
      </c>
      <c r="F11" s="21" t="s">
        <v>199</v>
      </c>
      <c r="G11" s="21" t="s">
        <v>200</v>
      </c>
      <c r="H11" s="20">
        <v>120</v>
      </c>
      <c r="I11" s="20">
        <v>540</v>
      </c>
      <c r="J11" s="20">
        <v>120</v>
      </c>
      <c r="K11" s="21">
        <v>120</v>
      </c>
      <c r="L11" s="19" t="s">
        <v>422</v>
      </c>
      <c r="M11" s="35">
        <v>1</v>
      </c>
      <c r="N11" s="40">
        <f t="shared" si="0"/>
        <v>0.22222222222222221</v>
      </c>
      <c r="O11" s="20">
        <v>130</v>
      </c>
      <c r="P11" s="20">
        <v>140</v>
      </c>
      <c r="Q11" s="20">
        <v>150</v>
      </c>
      <c r="R11" s="21" t="s">
        <v>201</v>
      </c>
      <c r="S11" s="21" t="s">
        <v>163</v>
      </c>
      <c r="T11" s="36" t="s">
        <v>192</v>
      </c>
    </row>
    <row r="12" spans="1:20" s="42" customFormat="1" ht="39" customHeight="1" x14ac:dyDescent="0.25">
      <c r="A12" s="74" t="s">
        <v>157</v>
      </c>
      <c r="B12" s="21" t="s">
        <v>187</v>
      </c>
      <c r="C12" s="18" t="s">
        <v>202</v>
      </c>
      <c r="D12" s="20" t="s">
        <v>33</v>
      </c>
      <c r="E12" s="20" t="s">
        <v>24</v>
      </c>
      <c r="F12" s="21" t="s">
        <v>203</v>
      </c>
      <c r="G12" s="21" t="s">
        <v>204</v>
      </c>
      <c r="H12" s="20">
        <v>0</v>
      </c>
      <c r="I12" s="21">
        <v>120</v>
      </c>
      <c r="J12" s="21">
        <v>0</v>
      </c>
      <c r="K12" s="88">
        <v>0</v>
      </c>
      <c r="L12" s="60" t="s">
        <v>133</v>
      </c>
      <c r="M12" s="35">
        <v>0</v>
      </c>
      <c r="N12" s="40">
        <f t="shared" si="0"/>
        <v>0</v>
      </c>
      <c r="O12" s="21">
        <v>30</v>
      </c>
      <c r="P12" s="21">
        <v>40</v>
      </c>
      <c r="Q12" s="21">
        <v>50</v>
      </c>
      <c r="R12" s="21" t="s">
        <v>205</v>
      </c>
      <c r="S12" s="21" t="s">
        <v>163</v>
      </c>
      <c r="T12" s="36" t="s">
        <v>192</v>
      </c>
    </row>
    <row r="13" spans="1:20" s="42" customFormat="1" ht="39" customHeight="1" x14ac:dyDescent="0.25">
      <c r="A13" s="74" t="s">
        <v>157</v>
      </c>
      <c r="B13" s="21" t="s">
        <v>206</v>
      </c>
      <c r="C13" s="18" t="s">
        <v>207</v>
      </c>
      <c r="D13" s="21" t="s">
        <v>33</v>
      </c>
      <c r="E13" s="21" t="s">
        <v>24</v>
      </c>
      <c r="F13" s="21" t="s">
        <v>208</v>
      </c>
      <c r="G13" s="21" t="s">
        <v>209</v>
      </c>
      <c r="H13" s="21">
        <v>128</v>
      </c>
      <c r="I13" s="21">
        <v>560</v>
      </c>
      <c r="J13" s="21">
        <v>140</v>
      </c>
      <c r="K13" s="27">
        <v>173</v>
      </c>
      <c r="L13" s="19" t="s">
        <v>424</v>
      </c>
      <c r="M13" s="35">
        <v>1</v>
      </c>
      <c r="N13" s="40">
        <f t="shared" si="0"/>
        <v>0.30892857142857144</v>
      </c>
      <c r="O13" s="21">
        <v>140</v>
      </c>
      <c r="P13" s="21">
        <v>140</v>
      </c>
      <c r="Q13" s="21">
        <v>140</v>
      </c>
      <c r="R13" s="21" t="s">
        <v>210</v>
      </c>
      <c r="S13" s="21" t="s">
        <v>211</v>
      </c>
      <c r="T13" s="36" t="s">
        <v>212</v>
      </c>
    </row>
    <row r="14" spans="1:20" s="42" customFormat="1" ht="39" customHeight="1" x14ac:dyDescent="0.25">
      <c r="A14" s="74" t="s">
        <v>157</v>
      </c>
      <c r="B14" s="21" t="s">
        <v>206</v>
      </c>
      <c r="C14" s="18" t="s">
        <v>213</v>
      </c>
      <c r="D14" s="20" t="s">
        <v>33</v>
      </c>
      <c r="E14" s="20" t="s">
        <v>24</v>
      </c>
      <c r="F14" s="21" t="s">
        <v>214</v>
      </c>
      <c r="G14" s="21" t="s">
        <v>215</v>
      </c>
      <c r="H14" s="20">
        <v>0</v>
      </c>
      <c r="I14" s="21">
        <v>5</v>
      </c>
      <c r="J14" s="20">
        <v>0</v>
      </c>
      <c r="K14" s="20">
        <v>0</v>
      </c>
      <c r="L14" s="60" t="s">
        <v>133</v>
      </c>
      <c r="M14" s="35">
        <v>0</v>
      </c>
      <c r="N14" s="40">
        <f t="shared" si="0"/>
        <v>0</v>
      </c>
      <c r="O14" s="20">
        <v>1</v>
      </c>
      <c r="P14" s="20">
        <v>2</v>
      </c>
      <c r="Q14" s="20">
        <v>2</v>
      </c>
      <c r="R14" s="21" t="s">
        <v>210</v>
      </c>
      <c r="S14" s="20" t="s">
        <v>216</v>
      </c>
      <c r="T14" s="36" t="s">
        <v>217</v>
      </c>
    </row>
    <row r="15" spans="1:20" s="42" customFormat="1" ht="39" customHeight="1" x14ac:dyDescent="0.25">
      <c r="A15" s="74" t="s">
        <v>157</v>
      </c>
      <c r="B15" s="21" t="s">
        <v>206</v>
      </c>
      <c r="C15" s="21" t="s">
        <v>218</v>
      </c>
      <c r="D15" s="21" t="s">
        <v>33</v>
      </c>
      <c r="E15" s="21" t="s">
        <v>56</v>
      </c>
      <c r="F15" s="21" t="s">
        <v>219</v>
      </c>
      <c r="G15" s="21" t="s">
        <v>220</v>
      </c>
      <c r="H15" s="21">
        <v>25</v>
      </c>
      <c r="I15" s="21">
        <v>52</v>
      </c>
      <c r="J15" s="21">
        <v>12</v>
      </c>
      <c r="K15" s="27">
        <v>18</v>
      </c>
      <c r="L15" s="19" t="s">
        <v>394</v>
      </c>
      <c r="M15" s="35">
        <v>1</v>
      </c>
      <c r="N15" s="40">
        <f t="shared" si="0"/>
        <v>0.34615384615384615</v>
      </c>
      <c r="O15" s="21">
        <v>15</v>
      </c>
      <c r="P15" s="21">
        <v>15</v>
      </c>
      <c r="Q15" s="21">
        <v>10</v>
      </c>
      <c r="R15" s="21" t="s">
        <v>221</v>
      </c>
      <c r="S15" s="21" t="s">
        <v>211</v>
      </c>
      <c r="T15" s="36" t="s">
        <v>222</v>
      </c>
    </row>
    <row r="16" spans="1:20" s="42" customFormat="1" ht="39" customHeight="1" x14ac:dyDescent="0.25">
      <c r="A16" s="74" t="s">
        <v>157</v>
      </c>
      <c r="B16" s="21" t="s">
        <v>206</v>
      </c>
      <c r="C16" s="18" t="s">
        <v>223</v>
      </c>
      <c r="D16" s="20" t="s">
        <v>96</v>
      </c>
      <c r="E16" s="21" t="s">
        <v>56</v>
      </c>
      <c r="F16" s="21" t="s">
        <v>224</v>
      </c>
      <c r="G16" s="21" t="s">
        <v>225</v>
      </c>
      <c r="H16" s="35">
        <v>0.74</v>
      </c>
      <c r="I16" s="35">
        <v>0.74</v>
      </c>
      <c r="J16" s="35">
        <v>0.74</v>
      </c>
      <c r="K16" s="35">
        <v>0.79700000000000004</v>
      </c>
      <c r="L16" s="61" t="s">
        <v>425</v>
      </c>
      <c r="M16" s="35">
        <v>1</v>
      </c>
      <c r="N16" s="40">
        <f t="shared" si="0"/>
        <v>1.077027027027027</v>
      </c>
      <c r="O16" s="35">
        <v>0.74</v>
      </c>
      <c r="P16" s="35">
        <v>0.74</v>
      </c>
      <c r="Q16" s="35">
        <v>0.74</v>
      </c>
      <c r="R16" s="21" t="s">
        <v>226</v>
      </c>
      <c r="S16" s="20" t="s">
        <v>216</v>
      </c>
      <c r="T16" s="36" t="s">
        <v>227</v>
      </c>
    </row>
    <row r="17" spans="1:20" s="42" customFormat="1" ht="39" customHeight="1" x14ac:dyDescent="0.25">
      <c r="A17" s="74" t="s">
        <v>157</v>
      </c>
      <c r="B17" s="21" t="s">
        <v>206</v>
      </c>
      <c r="C17" s="18" t="s">
        <v>228</v>
      </c>
      <c r="D17" s="20" t="s">
        <v>33</v>
      </c>
      <c r="E17" s="20" t="s">
        <v>56</v>
      </c>
      <c r="F17" s="21" t="s">
        <v>229</v>
      </c>
      <c r="G17" s="21" t="s">
        <v>230</v>
      </c>
      <c r="H17" s="20">
        <v>257</v>
      </c>
      <c r="I17" s="21">
        <v>1080</v>
      </c>
      <c r="J17" s="20">
        <v>270</v>
      </c>
      <c r="K17" s="20">
        <v>286</v>
      </c>
      <c r="L17" s="19" t="s">
        <v>426</v>
      </c>
      <c r="M17" s="35">
        <v>1</v>
      </c>
      <c r="N17" s="40">
        <f t="shared" si="0"/>
        <v>0.26481481481481484</v>
      </c>
      <c r="O17" s="20">
        <v>270</v>
      </c>
      <c r="P17" s="20">
        <v>270</v>
      </c>
      <c r="Q17" s="20">
        <v>270</v>
      </c>
      <c r="R17" s="21" t="s">
        <v>231</v>
      </c>
      <c r="S17" s="21" t="s">
        <v>211</v>
      </c>
      <c r="T17" s="36" t="s">
        <v>232</v>
      </c>
    </row>
    <row r="18" spans="1:20" s="42" customFormat="1" ht="39" customHeight="1" x14ac:dyDescent="0.25">
      <c r="A18" s="74" t="s">
        <v>157</v>
      </c>
      <c r="B18" s="21" t="s">
        <v>233</v>
      </c>
      <c r="C18" s="21" t="s">
        <v>234</v>
      </c>
      <c r="D18" s="20" t="s">
        <v>33</v>
      </c>
      <c r="E18" s="20" t="s">
        <v>24</v>
      </c>
      <c r="F18" s="21" t="s">
        <v>235</v>
      </c>
      <c r="G18" s="21" t="s">
        <v>236</v>
      </c>
      <c r="H18" s="20">
        <v>179</v>
      </c>
      <c r="I18" s="20">
        <v>470</v>
      </c>
      <c r="J18" s="20">
        <v>110</v>
      </c>
      <c r="K18" s="26">
        <v>157</v>
      </c>
      <c r="L18" s="19" t="s">
        <v>427</v>
      </c>
      <c r="M18" s="35">
        <v>1</v>
      </c>
      <c r="N18" s="40">
        <f t="shared" si="0"/>
        <v>0.33404255319148934</v>
      </c>
      <c r="O18" s="20">
        <v>120</v>
      </c>
      <c r="P18" s="20">
        <v>120</v>
      </c>
      <c r="Q18" s="20">
        <v>120</v>
      </c>
      <c r="R18" s="21" t="s">
        <v>108</v>
      </c>
      <c r="S18" s="21" t="s">
        <v>237</v>
      </c>
      <c r="T18" s="36" t="s">
        <v>238</v>
      </c>
    </row>
    <row r="19" spans="1:20" s="42" customFormat="1" ht="39" customHeight="1" x14ac:dyDescent="0.25">
      <c r="A19" s="74" t="s">
        <v>157</v>
      </c>
      <c r="B19" s="21" t="s">
        <v>233</v>
      </c>
      <c r="C19" s="21" t="s">
        <v>239</v>
      </c>
      <c r="D19" s="20" t="s">
        <v>23</v>
      </c>
      <c r="E19" s="20" t="s">
        <v>24</v>
      </c>
      <c r="F19" s="21" t="s">
        <v>240</v>
      </c>
      <c r="G19" s="21" t="s">
        <v>241</v>
      </c>
      <c r="H19" s="20">
        <v>0</v>
      </c>
      <c r="I19" s="20">
        <v>20</v>
      </c>
      <c r="J19" s="20">
        <v>0</v>
      </c>
      <c r="K19" s="20">
        <v>0</v>
      </c>
      <c r="L19" s="60" t="s">
        <v>133</v>
      </c>
      <c r="M19" s="35">
        <v>0</v>
      </c>
      <c r="N19" s="40">
        <f t="shared" si="0"/>
        <v>0</v>
      </c>
      <c r="O19" s="20">
        <v>6</v>
      </c>
      <c r="P19" s="20">
        <v>7</v>
      </c>
      <c r="Q19" s="20">
        <v>7</v>
      </c>
      <c r="R19" s="21" t="s">
        <v>242</v>
      </c>
      <c r="S19" s="21" t="s">
        <v>26</v>
      </c>
      <c r="T19" s="36" t="s">
        <v>243</v>
      </c>
    </row>
    <row r="20" spans="1:20" ht="39" customHeight="1" x14ac:dyDescent="0.25">
      <c r="A20" s="24" t="s">
        <v>157</v>
      </c>
      <c r="B20" s="5" t="s">
        <v>233</v>
      </c>
      <c r="C20" s="18" t="s">
        <v>244</v>
      </c>
      <c r="D20" s="6" t="s">
        <v>33</v>
      </c>
      <c r="E20" s="6" t="s">
        <v>24</v>
      </c>
      <c r="F20" s="5" t="s">
        <v>245</v>
      </c>
      <c r="G20" s="5" t="s">
        <v>246</v>
      </c>
      <c r="H20" s="6">
        <v>0</v>
      </c>
      <c r="I20" s="6">
        <v>5</v>
      </c>
      <c r="J20" s="6">
        <v>3</v>
      </c>
      <c r="K20" s="20">
        <v>2</v>
      </c>
      <c r="L20" s="19" t="s">
        <v>395</v>
      </c>
      <c r="M20" s="23">
        <v>0.66666666666666663</v>
      </c>
      <c r="N20" s="40">
        <f t="shared" si="0"/>
        <v>0.4</v>
      </c>
      <c r="O20" s="6">
        <v>5</v>
      </c>
      <c r="P20" s="6">
        <v>5</v>
      </c>
      <c r="Q20" s="6">
        <v>5</v>
      </c>
      <c r="R20" s="5" t="s">
        <v>247</v>
      </c>
      <c r="S20" s="5" t="s">
        <v>237</v>
      </c>
      <c r="T20" s="7" t="s">
        <v>248</v>
      </c>
    </row>
    <row r="21" spans="1:20" ht="39" customHeight="1" x14ac:dyDescent="0.25">
      <c r="A21" s="74" t="s">
        <v>157</v>
      </c>
      <c r="B21" s="21" t="s">
        <v>249</v>
      </c>
      <c r="C21" s="18" t="s">
        <v>250</v>
      </c>
      <c r="D21" s="21" t="s">
        <v>33</v>
      </c>
      <c r="E21" s="20" t="s">
        <v>24</v>
      </c>
      <c r="F21" s="21" t="s">
        <v>251</v>
      </c>
      <c r="G21" s="21" t="s">
        <v>252</v>
      </c>
      <c r="H21" s="21">
        <v>16</v>
      </c>
      <c r="I21" s="20">
        <v>31</v>
      </c>
      <c r="J21" s="21">
        <v>16</v>
      </c>
      <c r="K21" s="20">
        <v>8</v>
      </c>
      <c r="L21" s="19" t="s">
        <v>428</v>
      </c>
      <c r="M21" s="39">
        <v>0.5</v>
      </c>
      <c r="N21" s="40">
        <f t="shared" si="0"/>
        <v>0.25806451612903225</v>
      </c>
      <c r="O21" s="21">
        <v>20</v>
      </c>
      <c r="P21" s="21">
        <v>25</v>
      </c>
      <c r="Q21" s="21">
        <v>31</v>
      </c>
      <c r="R21" s="21" t="s">
        <v>253</v>
      </c>
      <c r="S21" s="21" t="s">
        <v>254</v>
      </c>
      <c r="T21" s="41" t="s">
        <v>255</v>
      </c>
    </row>
    <row r="22" spans="1:20" ht="39" customHeight="1" x14ac:dyDescent="0.25">
      <c r="A22" s="74" t="s">
        <v>157</v>
      </c>
      <c r="B22" s="21" t="s">
        <v>249</v>
      </c>
      <c r="C22" s="18" t="s">
        <v>256</v>
      </c>
      <c r="D22" s="21" t="s">
        <v>33</v>
      </c>
      <c r="E22" s="20" t="s">
        <v>24</v>
      </c>
      <c r="F22" s="21" t="s">
        <v>257</v>
      </c>
      <c r="G22" s="21" t="s">
        <v>258</v>
      </c>
      <c r="H22" s="21">
        <v>123</v>
      </c>
      <c r="I22" s="21">
        <v>550</v>
      </c>
      <c r="J22" s="21">
        <v>130</v>
      </c>
      <c r="K22" s="20">
        <v>46</v>
      </c>
      <c r="L22" s="19" t="s">
        <v>259</v>
      </c>
      <c r="M22" s="39">
        <f>+K22/J22</f>
        <v>0.35384615384615387</v>
      </c>
      <c r="N22" s="40">
        <f t="shared" si="0"/>
        <v>8.3636363636363634E-2</v>
      </c>
      <c r="O22" s="21">
        <v>135</v>
      </c>
      <c r="P22" s="21">
        <v>140</v>
      </c>
      <c r="Q22" s="21">
        <v>145</v>
      </c>
      <c r="R22" s="21" t="s">
        <v>260</v>
      </c>
      <c r="S22" s="21" t="s">
        <v>126</v>
      </c>
      <c r="T22" s="41" t="s">
        <v>255</v>
      </c>
    </row>
    <row r="23" spans="1:20" ht="39" customHeight="1" x14ac:dyDescent="0.25">
      <c r="A23" s="24" t="s">
        <v>157</v>
      </c>
      <c r="B23" s="5" t="s">
        <v>249</v>
      </c>
      <c r="C23" s="18" t="s">
        <v>261</v>
      </c>
      <c r="D23" s="5" t="s">
        <v>33</v>
      </c>
      <c r="E23" s="6" t="s">
        <v>24</v>
      </c>
      <c r="F23" s="5" t="s">
        <v>262</v>
      </c>
      <c r="G23" s="5" t="s">
        <v>263</v>
      </c>
      <c r="H23" s="5">
        <v>213</v>
      </c>
      <c r="I23" s="5">
        <v>902</v>
      </c>
      <c r="J23" s="5">
        <v>218</v>
      </c>
      <c r="K23" s="27">
        <v>246</v>
      </c>
      <c r="L23" s="19" t="s">
        <v>396</v>
      </c>
      <c r="M23" s="23">
        <v>1</v>
      </c>
      <c r="N23" s="40">
        <f t="shared" si="0"/>
        <v>0.27272727272727271</v>
      </c>
      <c r="O23" s="5">
        <v>223</v>
      </c>
      <c r="P23" s="5">
        <v>228</v>
      </c>
      <c r="Q23" s="5">
        <v>233</v>
      </c>
      <c r="R23" s="5" t="s">
        <v>260</v>
      </c>
      <c r="S23" s="5" t="s">
        <v>126</v>
      </c>
      <c r="T23" s="41" t="s">
        <v>264</v>
      </c>
    </row>
    <row r="24" spans="1:20" ht="15.75" thickBot="1" x14ac:dyDescent="0.3"/>
    <row r="25" spans="1:20" ht="15.75" thickBot="1" x14ac:dyDescent="0.3">
      <c r="A25" s="8" t="s">
        <v>131</v>
      </c>
      <c r="B25" s="11">
        <f>+(M3+M4+M5+M6+M7+M8+M10+M13+M15+M16+M17+M18+M20+M21+M22+M23+M9+M11)/18</f>
        <v>0.9156695156695156</v>
      </c>
    </row>
    <row r="26" spans="1:20" ht="15.75" thickBot="1" x14ac:dyDescent="0.3">
      <c r="A26" s="8" t="s">
        <v>155</v>
      </c>
      <c r="B26" s="12">
        <f>+B25*0.25</f>
        <v>0.2289173789173789</v>
      </c>
    </row>
    <row r="27" spans="1:20" ht="15.75" thickBot="1" x14ac:dyDescent="0.3"/>
    <row r="28" spans="1:20" ht="15.75" thickBot="1" x14ac:dyDescent="0.3">
      <c r="A28" s="8" t="s">
        <v>132</v>
      </c>
      <c r="B28" s="12">
        <f>+(N3+N4+N5+N6+N7+N8+N9+N10+N11+N12+N13+N14+N15+N16+N17+N18+N19+N20+N21+N22+N23)/21</f>
        <v>0.39391459061163531</v>
      </c>
    </row>
    <row r="29" spans="1:20" ht="15.75" thickBot="1" x14ac:dyDescent="0.3">
      <c r="A29" s="8" t="s">
        <v>156</v>
      </c>
      <c r="B29" s="12">
        <f>+B28*0.25</f>
        <v>9.8478647652908827E-2</v>
      </c>
    </row>
  </sheetData>
  <mergeCells count="2">
    <mergeCell ref="A1:C1"/>
    <mergeCell ref="D1:T1"/>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9644-3CBA-40BF-B421-547DB5E9AB94}">
  <dimension ref="A1:T12"/>
  <sheetViews>
    <sheetView topLeftCell="K1" workbookViewId="0">
      <selection activeCell="K4" sqref="K4"/>
    </sheetView>
  </sheetViews>
  <sheetFormatPr baseColWidth="10" defaultRowHeight="15" x14ac:dyDescent="0.25"/>
  <cols>
    <col min="1" max="3" width="49.7109375" customWidth="1"/>
    <col min="4" max="6" width="31.7109375" customWidth="1"/>
    <col min="7" max="7" width="73.5703125" style="34" customWidth="1"/>
    <col min="8" max="11" width="31.7109375" customWidth="1"/>
    <col min="12" max="12" width="49.42578125" style="31" customWidth="1"/>
    <col min="13" max="19" width="31.7109375" customWidth="1"/>
    <col min="20" max="20" width="47.140625" customWidth="1"/>
  </cols>
  <sheetData>
    <row r="1" spans="1:20" ht="113.45" customHeight="1" thickBot="1" x14ac:dyDescent="0.3">
      <c r="A1" s="90"/>
      <c r="B1" s="91"/>
      <c r="C1" s="92"/>
      <c r="D1" s="93" t="s">
        <v>130</v>
      </c>
      <c r="E1" s="94"/>
      <c r="F1" s="94"/>
      <c r="G1" s="94"/>
      <c r="H1" s="94"/>
      <c r="I1" s="94"/>
      <c r="J1" s="94"/>
      <c r="K1" s="94"/>
      <c r="L1" s="94"/>
      <c r="M1" s="95"/>
      <c r="N1" s="95"/>
      <c r="O1" s="94"/>
      <c r="P1" s="94"/>
      <c r="Q1" s="94"/>
      <c r="R1" s="94"/>
      <c r="S1" s="94"/>
      <c r="T1" s="96"/>
    </row>
    <row r="2" spans="1:20" ht="35.450000000000003" customHeight="1" thickBot="1" x14ac:dyDescent="0.3">
      <c r="A2" s="13" t="s">
        <v>0</v>
      </c>
      <c r="B2" s="14" t="s">
        <v>1</v>
      </c>
      <c r="C2" s="14" t="s">
        <v>2</v>
      </c>
      <c r="D2" s="14" t="s">
        <v>3</v>
      </c>
      <c r="E2" s="14" t="s">
        <v>4</v>
      </c>
      <c r="F2" s="14" t="s">
        <v>5</v>
      </c>
      <c r="G2" s="14" t="s">
        <v>6</v>
      </c>
      <c r="H2" s="14" t="s">
        <v>7</v>
      </c>
      <c r="I2" s="14" t="s">
        <v>8</v>
      </c>
      <c r="J2" s="14" t="s">
        <v>9</v>
      </c>
      <c r="K2" s="14" t="s">
        <v>10</v>
      </c>
      <c r="L2" s="14" t="s">
        <v>11</v>
      </c>
      <c r="M2" s="15" t="s">
        <v>12</v>
      </c>
      <c r="N2" s="15" t="s">
        <v>13</v>
      </c>
      <c r="O2" s="14" t="s">
        <v>14</v>
      </c>
      <c r="P2" s="14" t="s">
        <v>15</v>
      </c>
      <c r="Q2" s="14" t="s">
        <v>16</v>
      </c>
      <c r="R2" s="14" t="s">
        <v>17</v>
      </c>
      <c r="S2" s="14" t="s">
        <v>18</v>
      </c>
      <c r="T2" s="16" t="s">
        <v>19</v>
      </c>
    </row>
    <row r="3" spans="1:20" ht="35.450000000000003" customHeight="1" x14ac:dyDescent="0.25">
      <c r="A3" s="74" t="s">
        <v>265</v>
      </c>
      <c r="B3" s="21" t="s">
        <v>266</v>
      </c>
      <c r="C3" s="18" t="s">
        <v>267</v>
      </c>
      <c r="D3" s="21" t="s">
        <v>33</v>
      </c>
      <c r="E3" s="21" t="s">
        <v>56</v>
      </c>
      <c r="F3" s="21" t="s">
        <v>267</v>
      </c>
      <c r="G3" s="21" t="s">
        <v>268</v>
      </c>
      <c r="H3" s="21">
        <v>1</v>
      </c>
      <c r="I3" s="21">
        <v>3</v>
      </c>
      <c r="J3" s="21">
        <v>0</v>
      </c>
      <c r="K3" s="21">
        <v>0</v>
      </c>
      <c r="L3" s="19" t="s">
        <v>133</v>
      </c>
      <c r="M3" s="21">
        <v>0</v>
      </c>
      <c r="N3" s="21">
        <v>0</v>
      </c>
      <c r="O3" s="21">
        <v>1</v>
      </c>
      <c r="P3" s="21">
        <v>1</v>
      </c>
      <c r="Q3" s="21">
        <v>1</v>
      </c>
      <c r="R3" s="21" t="s">
        <v>269</v>
      </c>
      <c r="S3" s="21" t="s">
        <v>26</v>
      </c>
      <c r="T3" s="36" t="s">
        <v>270</v>
      </c>
    </row>
    <row r="4" spans="1:20" ht="35.450000000000003" customHeight="1" x14ac:dyDescent="0.25">
      <c r="A4" s="74" t="s">
        <v>265</v>
      </c>
      <c r="B4" s="21" t="s">
        <v>266</v>
      </c>
      <c r="C4" s="18" t="s">
        <v>271</v>
      </c>
      <c r="D4" s="20" t="s">
        <v>33</v>
      </c>
      <c r="E4" s="21" t="s">
        <v>24</v>
      </c>
      <c r="F4" s="21" t="s">
        <v>272</v>
      </c>
      <c r="G4" s="21" t="s">
        <v>273</v>
      </c>
      <c r="H4" s="37">
        <v>21</v>
      </c>
      <c r="I4" s="38">
        <v>6</v>
      </c>
      <c r="J4" s="20">
        <v>2</v>
      </c>
      <c r="K4" s="26">
        <v>2</v>
      </c>
      <c r="L4" s="19" t="s">
        <v>397</v>
      </c>
      <c r="M4" s="39">
        <v>1</v>
      </c>
      <c r="N4" s="40">
        <v>0.33333333333333331</v>
      </c>
      <c r="O4" s="38">
        <v>4</v>
      </c>
      <c r="P4" s="38">
        <v>5</v>
      </c>
      <c r="Q4" s="38">
        <v>6</v>
      </c>
      <c r="R4" s="21" t="s">
        <v>274</v>
      </c>
      <c r="S4" s="21" t="s">
        <v>26</v>
      </c>
      <c r="T4" s="41" t="s">
        <v>275</v>
      </c>
    </row>
    <row r="5" spans="1:20" ht="35.450000000000003" customHeight="1" x14ac:dyDescent="0.25">
      <c r="A5" s="74" t="s">
        <v>265</v>
      </c>
      <c r="B5" s="21" t="s">
        <v>276</v>
      </c>
      <c r="C5" s="18" t="s">
        <v>277</v>
      </c>
      <c r="D5" s="20" t="s">
        <v>33</v>
      </c>
      <c r="E5" s="21" t="s">
        <v>24</v>
      </c>
      <c r="F5" s="21" t="s">
        <v>277</v>
      </c>
      <c r="G5" s="21" t="s">
        <v>278</v>
      </c>
      <c r="H5" s="20">
        <v>0</v>
      </c>
      <c r="I5" s="20">
        <v>1</v>
      </c>
      <c r="J5" s="20">
        <v>0</v>
      </c>
      <c r="K5" s="20">
        <v>0</v>
      </c>
      <c r="L5" s="19" t="s">
        <v>133</v>
      </c>
      <c r="M5" s="20">
        <v>0</v>
      </c>
      <c r="N5" s="20">
        <v>0</v>
      </c>
      <c r="O5" s="20">
        <v>1</v>
      </c>
      <c r="P5" s="20">
        <v>0</v>
      </c>
      <c r="Q5" s="20">
        <v>0</v>
      </c>
      <c r="R5" s="21" t="s">
        <v>279</v>
      </c>
      <c r="S5" s="21" t="s">
        <v>26</v>
      </c>
      <c r="T5" s="36" t="s">
        <v>280</v>
      </c>
    </row>
    <row r="6" spans="1:20" ht="35.450000000000003" customHeight="1" x14ac:dyDescent="0.25">
      <c r="A6" s="74" t="s">
        <v>265</v>
      </c>
      <c r="B6" s="21" t="s">
        <v>276</v>
      </c>
      <c r="C6" s="18" t="s">
        <v>281</v>
      </c>
      <c r="D6" s="20" t="s">
        <v>96</v>
      </c>
      <c r="E6" s="21" t="s">
        <v>24</v>
      </c>
      <c r="F6" s="21" t="s">
        <v>282</v>
      </c>
      <c r="G6" s="21" t="s">
        <v>283</v>
      </c>
      <c r="H6" s="20">
        <v>0</v>
      </c>
      <c r="I6" s="35">
        <v>1</v>
      </c>
      <c r="J6" s="35">
        <v>0</v>
      </c>
      <c r="K6" s="35">
        <v>0</v>
      </c>
      <c r="L6" s="19" t="s">
        <v>133</v>
      </c>
      <c r="M6" s="35">
        <v>0</v>
      </c>
      <c r="N6" s="35">
        <v>0</v>
      </c>
      <c r="O6" s="35">
        <v>0.4</v>
      </c>
      <c r="P6" s="35">
        <v>0.8</v>
      </c>
      <c r="Q6" s="35">
        <v>1</v>
      </c>
      <c r="R6" s="21" t="s">
        <v>284</v>
      </c>
      <c r="S6" s="21" t="s">
        <v>26</v>
      </c>
      <c r="T6" s="36" t="s">
        <v>285</v>
      </c>
    </row>
    <row r="7" spans="1:20" ht="15.75" thickBot="1" x14ac:dyDescent="0.3">
      <c r="H7" s="42"/>
      <c r="I7" s="42"/>
      <c r="J7" s="42"/>
      <c r="K7" s="42"/>
      <c r="L7" s="62"/>
      <c r="M7" s="42"/>
      <c r="N7" s="42"/>
      <c r="O7" s="42"/>
      <c r="P7" s="42"/>
      <c r="Q7" s="42"/>
      <c r="R7" s="42"/>
      <c r="S7" s="42"/>
      <c r="T7" s="42"/>
    </row>
    <row r="8" spans="1:20" ht="15.75" thickBot="1" x14ac:dyDescent="0.3">
      <c r="A8" s="8" t="s">
        <v>131</v>
      </c>
      <c r="B8" s="11">
        <f>+(M4)/1</f>
        <v>1</v>
      </c>
      <c r="H8" s="42"/>
      <c r="I8" s="42"/>
      <c r="J8" s="42"/>
      <c r="K8" s="42"/>
      <c r="L8" s="62"/>
      <c r="M8" s="42"/>
      <c r="N8" s="42"/>
      <c r="O8" s="42"/>
      <c r="P8" s="42"/>
      <c r="Q8" s="42"/>
      <c r="R8" s="42"/>
      <c r="S8" s="42"/>
      <c r="T8" s="42"/>
    </row>
    <row r="9" spans="1:20" ht="15.75" thickBot="1" x14ac:dyDescent="0.3">
      <c r="A9" s="8" t="s">
        <v>155</v>
      </c>
      <c r="B9" s="12">
        <f>+B8*0.15</f>
        <v>0.15</v>
      </c>
    </row>
    <row r="10" spans="1:20" ht="15.75" thickBot="1" x14ac:dyDescent="0.3"/>
    <row r="11" spans="1:20" ht="15.75" thickBot="1" x14ac:dyDescent="0.3">
      <c r="A11" s="8" t="s">
        <v>132</v>
      </c>
      <c r="B11" s="12">
        <f>+(N3+N4+N5+N6)/4</f>
        <v>8.3333333333333329E-2</v>
      </c>
    </row>
    <row r="12" spans="1:20" ht="15.75" thickBot="1" x14ac:dyDescent="0.3">
      <c r="A12" s="8" t="s">
        <v>156</v>
      </c>
      <c r="B12" s="12">
        <f>+B11*0.15</f>
        <v>1.2499999999999999E-2</v>
      </c>
    </row>
  </sheetData>
  <autoFilter ref="A2:T2" xr:uid="{3C7C9644-3CBA-40BF-B421-547DB5E9AB94}"/>
  <mergeCells count="2">
    <mergeCell ref="A1:C1"/>
    <mergeCell ref="D1:T1"/>
  </mergeCells>
  <phoneticPr fontId="1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F38E-A833-4FFC-AF34-A212C472824C}">
  <dimension ref="A1:T28"/>
  <sheetViews>
    <sheetView topLeftCell="H1" workbookViewId="0">
      <selection activeCell="K6" sqref="K6"/>
    </sheetView>
  </sheetViews>
  <sheetFormatPr baseColWidth="10" defaultRowHeight="15" x14ac:dyDescent="0.25"/>
  <cols>
    <col min="1" max="3" width="49.7109375" customWidth="1"/>
    <col min="4" max="6" width="31.7109375" customWidth="1"/>
    <col min="7" max="7" width="54.28515625" customWidth="1"/>
    <col min="8" max="11" width="31.7109375" customWidth="1"/>
    <col min="12" max="12" width="52.7109375" style="31" customWidth="1"/>
    <col min="13" max="20" width="31.7109375" customWidth="1"/>
  </cols>
  <sheetData>
    <row r="1" spans="1:20" ht="100.15" customHeight="1" thickBot="1" x14ac:dyDescent="0.3">
      <c r="A1" s="90"/>
      <c r="B1" s="91"/>
      <c r="C1" s="92"/>
      <c r="D1" s="93" t="s">
        <v>130</v>
      </c>
      <c r="E1" s="94"/>
      <c r="F1" s="94"/>
      <c r="G1" s="94"/>
      <c r="H1" s="94"/>
      <c r="I1" s="94"/>
      <c r="J1" s="94"/>
      <c r="K1" s="94"/>
      <c r="L1" s="94"/>
      <c r="M1" s="95"/>
      <c r="N1" s="95"/>
      <c r="O1" s="94"/>
      <c r="P1" s="94"/>
      <c r="Q1" s="94"/>
      <c r="R1" s="94"/>
      <c r="S1" s="94"/>
      <c r="T1" s="96"/>
    </row>
    <row r="2" spans="1:20" ht="64.150000000000006" customHeight="1" thickBot="1" x14ac:dyDescent="0.3">
      <c r="A2" s="13" t="s">
        <v>0</v>
      </c>
      <c r="B2" s="14" t="s">
        <v>1</v>
      </c>
      <c r="C2" s="14" t="s">
        <v>2</v>
      </c>
      <c r="D2" s="14" t="s">
        <v>3</v>
      </c>
      <c r="E2" s="14" t="s">
        <v>4</v>
      </c>
      <c r="F2" s="14" t="s">
        <v>5</v>
      </c>
      <c r="G2" s="14" t="s">
        <v>6</v>
      </c>
      <c r="H2" s="14" t="s">
        <v>7</v>
      </c>
      <c r="I2" s="14" t="s">
        <v>8</v>
      </c>
      <c r="J2" s="14" t="s">
        <v>9</v>
      </c>
      <c r="K2" s="14" t="s">
        <v>10</v>
      </c>
      <c r="L2" s="14" t="s">
        <v>11</v>
      </c>
      <c r="M2" s="15" t="s">
        <v>12</v>
      </c>
      <c r="N2" s="15" t="s">
        <v>13</v>
      </c>
      <c r="O2" s="14" t="s">
        <v>14</v>
      </c>
      <c r="P2" s="14" t="s">
        <v>15</v>
      </c>
      <c r="Q2" s="14" t="s">
        <v>16</v>
      </c>
      <c r="R2" s="14" t="s">
        <v>17</v>
      </c>
      <c r="S2" s="14" t="s">
        <v>18</v>
      </c>
      <c r="T2" s="16" t="s">
        <v>19</v>
      </c>
    </row>
    <row r="3" spans="1:20" s="86" customFormat="1" ht="63.75" customHeight="1" x14ac:dyDescent="0.25">
      <c r="A3" s="74" t="s">
        <v>286</v>
      </c>
      <c r="B3" s="21" t="s">
        <v>287</v>
      </c>
      <c r="C3" s="21" t="s">
        <v>288</v>
      </c>
      <c r="D3" s="20" t="s">
        <v>33</v>
      </c>
      <c r="E3" s="21" t="s">
        <v>24</v>
      </c>
      <c r="F3" s="21" t="s">
        <v>245</v>
      </c>
      <c r="G3" s="21" t="s">
        <v>289</v>
      </c>
      <c r="H3" s="38">
        <v>3</v>
      </c>
      <c r="I3" s="37">
        <v>4</v>
      </c>
      <c r="J3" s="21">
        <v>1</v>
      </c>
      <c r="K3" s="21">
        <v>1</v>
      </c>
      <c r="L3" s="19" t="s">
        <v>398</v>
      </c>
      <c r="M3" s="39">
        <v>1</v>
      </c>
      <c r="N3" s="40">
        <v>0.25</v>
      </c>
      <c r="O3" s="20">
        <v>2</v>
      </c>
      <c r="P3" s="20">
        <v>3</v>
      </c>
      <c r="Q3" s="20">
        <v>4</v>
      </c>
      <c r="R3" s="21" t="s">
        <v>290</v>
      </c>
      <c r="S3" s="21" t="s">
        <v>126</v>
      </c>
      <c r="T3" s="36" t="s">
        <v>291</v>
      </c>
    </row>
    <row r="4" spans="1:20" s="86" customFormat="1" ht="70.900000000000006" customHeight="1" x14ac:dyDescent="0.25">
      <c r="A4" s="74" t="s">
        <v>286</v>
      </c>
      <c r="B4" s="21" t="s">
        <v>287</v>
      </c>
      <c r="C4" s="21" t="s">
        <v>292</v>
      </c>
      <c r="D4" s="21" t="s">
        <v>96</v>
      </c>
      <c r="E4" s="21" t="s">
        <v>24</v>
      </c>
      <c r="F4" s="21" t="s">
        <v>292</v>
      </c>
      <c r="G4" s="21" t="s">
        <v>293</v>
      </c>
      <c r="H4" s="20">
        <v>76</v>
      </c>
      <c r="I4" s="20">
        <v>80</v>
      </c>
      <c r="J4" s="20">
        <v>76</v>
      </c>
      <c r="K4" s="21">
        <v>75</v>
      </c>
      <c r="L4" s="19" t="s">
        <v>399</v>
      </c>
      <c r="M4" s="39">
        <v>0.98684210526315785</v>
      </c>
      <c r="N4" s="40">
        <v>0.9375</v>
      </c>
      <c r="O4" s="20">
        <v>76</v>
      </c>
      <c r="P4" s="20">
        <v>80</v>
      </c>
      <c r="Q4" s="20">
        <v>80</v>
      </c>
      <c r="R4" s="21" t="s">
        <v>294</v>
      </c>
      <c r="S4" s="21" t="s">
        <v>126</v>
      </c>
      <c r="T4" s="36" t="s">
        <v>295</v>
      </c>
    </row>
    <row r="5" spans="1:20" s="86" customFormat="1" ht="63.75" customHeight="1" x14ac:dyDescent="0.25">
      <c r="A5" s="74" t="s">
        <v>286</v>
      </c>
      <c r="B5" s="21" t="s">
        <v>287</v>
      </c>
      <c r="C5" s="21" t="s">
        <v>296</v>
      </c>
      <c r="D5" s="20" t="s">
        <v>33</v>
      </c>
      <c r="E5" s="21" t="s">
        <v>24</v>
      </c>
      <c r="F5" s="21" t="s">
        <v>297</v>
      </c>
      <c r="G5" s="21" t="s">
        <v>298</v>
      </c>
      <c r="H5" s="20">
        <v>0</v>
      </c>
      <c r="I5" s="20">
        <v>350</v>
      </c>
      <c r="J5" s="20">
        <v>0</v>
      </c>
      <c r="K5" s="20">
        <v>0</v>
      </c>
      <c r="L5" s="19" t="s">
        <v>133</v>
      </c>
      <c r="M5" s="20"/>
      <c r="N5" s="20"/>
      <c r="O5" s="20">
        <v>50</v>
      </c>
      <c r="P5" s="20">
        <v>150</v>
      </c>
      <c r="Q5" s="20">
        <v>150</v>
      </c>
      <c r="R5" s="21" t="s">
        <v>299</v>
      </c>
      <c r="S5" s="21" t="s">
        <v>126</v>
      </c>
      <c r="T5" s="36" t="s">
        <v>295</v>
      </c>
    </row>
    <row r="6" spans="1:20" s="86" customFormat="1" ht="63.75" customHeight="1" x14ac:dyDescent="0.25">
      <c r="A6" s="74" t="s">
        <v>286</v>
      </c>
      <c r="B6" s="21" t="s">
        <v>287</v>
      </c>
      <c r="C6" s="21" t="s">
        <v>300</v>
      </c>
      <c r="D6" s="20" t="s">
        <v>33</v>
      </c>
      <c r="E6" s="21" t="s">
        <v>24</v>
      </c>
      <c r="F6" s="21" t="s">
        <v>301</v>
      </c>
      <c r="G6" s="21" t="s">
        <v>302</v>
      </c>
      <c r="H6" s="20">
        <v>0</v>
      </c>
      <c r="I6" s="20">
        <v>1</v>
      </c>
      <c r="J6" s="20">
        <v>0</v>
      </c>
      <c r="K6" s="20">
        <v>0</v>
      </c>
      <c r="L6" s="19" t="s">
        <v>133</v>
      </c>
      <c r="M6" s="20">
        <v>0</v>
      </c>
      <c r="N6" s="20">
        <v>0</v>
      </c>
      <c r="O6" s="20">
        <v>0</v>
      </c>
      <c r="P6" s="20">
        <v>1</v>
      </c>
      <c r="Q6" s="20">
        <v>0</v>
      </c>
      <c r="R6" s="21" t="s">
        <v>303</v>
      </c>
      <c r="S6" s="21" t="s">
        <v>126</v>
      </c>
      <c r="T6" s="36" t="s">
        <v>295</v>
      </c>
    </row>
    <row r="7" spans="1:20" s="86" customFormat="1" ht="63.75" customHeight="1" x14ac:dyDescent="0.25">
      <c r="A7" s="74" t="s">
        <v>286</v>
      </c>
      <c r="B7" s="21" t="s">
        <v>287</v>
      </c>
      <c r="C7" s="18" t="s">
        <v>304</v>
      </c>
      <c r="D7" s="20" t="s">
        <v>33</v>
      </c>
      <c r="E7" s="21" t="s">
        <v>24</v>
      </c>
      <c r="F7" s="21" t="s">
        <v>305</v>
      </c>
      <c r="G7" s="21" t="s">
        <v>306</v>
      </c>
      <c r="H7" s="20" t="s">
        <v>307</v>
      </c>
      <c r="I7" s="75">
        <v>4.4000000000000004</v>
      </c>
      <c r="J7" s="43">
        <v>3.8</v>
      </c>
      <c r="K7" s="43">
        <v>3.8</v>
      </c>
      <c r="L7" s="19" t="s">
        <v>400</v>
      </c>
      <c r="M7" s="39">
        <v>1</v>
      </c>
      <c r="N7" s="40">
        <v>0.86363636363636354</v>
      </c>
      <c r="O7" s="75">
        <v>4</v>
      </c>
      <c r="P7" s="75">
        <v>4.2</v>
      </c>
      <c r="Q7" s="75">
        <v>4.4000000000000004</v>
      </c>
      <c r="R7" s="21" t="s">
        <v>308</v>
      </c>
      <c r="S7" s="21" t="s">
        <v>126</v>
      </c>
      <c r="T7" s="36" t="s">
        <v>309</v>
      </c>
    </row>
    <row r="8" spans="1:20" s="86" customFormat="1" ht="63.75" customHeight="1" x14ac:dyDescent="0.25">
      <c r="A8" s="74" t="s">
        <v>286</v>
      </c>
      <c r="B8" s="21" t="s">
        <v>287</v>
      </c>
      <c r="C8" s="18" t="s">
        <v>310</v>
      </c>
      <c r="D8" s="20" t="s">
        <v>33</v>
      </c>
      <c r="E8" s="21" t="s">
        <v>24</v>
      </c>
      <c r="F8" s="21" t="s">
        <v>305</v>
      </c>
      <c r="G8" s="21" t="s">
        <v>306</v>
      </c>
      <c r="H8" s="20" t="s">
        <v>307</v>
      </c>
      <c r="I8" s="75">
        <v>4.4000000000000004</v>
      </c>
      <c r="J8" s="43">
        <v>3.8</v>
      </c>
      <c r="K8" s="43">
        <v>3.8</v>
      </c>
      <c r="L8" s="19" t="s">
        <v>406</v>
      </c>
      <c r="M8" s="39">
        <v>1</v>
      </c>
      <c r="N8" s="40">
        <v>0.86363636363636354</v>
      </c>
      <c r="O8" s="75">
        <v>4</v>
      </c>
      <c r="P8" s="75">
        <v>4.2</v>
      </c>
      <c r="Q8" s="75">
        <v>4.4000000000000004</v>
      </c>
      <c r="R8" s="21" t="s">
        <v>308</v>
      </c>
      <c r="S8" s="21" t="s">
        <v>126</v>
      </c>
      <c r="T8" s="36" t="s">
        <v>309</v>
      </c>
    </row>
    <row r="9" spans="1:20" s="86" customFormat="1" ht="63.75" customHeight="1" x14ac:dyDescent="0.25">
      <c r="A9" s="74" t="s">
        <v>286</v>
      </c>
      <c r="B9" s="21" t="s">
        <v>311</v>
      </c>
      <c r="C9" s="21" t="s">
        <v>312</v>
      </c>
      <c r="D9" s="21" t="s">
        <v>313</v>
      </c>
      <c r="E9" s="21" t="s">
        <v>24</v>
      </c>
      <c r="F9" s="21" t="s">
        <v>314</v>
      </c>
      <c r="G9" s="21" t="s">
        <v>315</v>
      </c>
      <c r="H9" s="76">
        <v>769779414</v>
      </c>
      <c r="I9" s="76">
        <v>3929800886.4114008</v>
      </c>
      <c r="J9" s="76">
        <v>846757355.4000001</v>
      </c>
      <c r="K9" s="44">
        <f>794763732</f>
        <v>794763732</v>
      </c>
      <c r="L9" s="61" t="s">
        <v>316</v>
      </c>
      <c r="M9" s="39">
        <v>0.93859678564535309</v>
      </c>
      <c r="N9" s="40">
        <v>0.20224020375896423</v>
      </c>
      <c r="O9" s="76">
        <v>931433090.94000018</v>
      </c>
      <c r="P9" s="76">
        <v>1024576400.0340003</v>
      </c>
      <c r="Q9" s="76">
        <v>1127034040.0374005</v>
      </c>
      <c r="R9" s="21" t="s">
        <v>317</v>
      </c>
      <c r="S9" s="21" t="s">
        <v>126</v>
      </c>
      <c r="T9" s="36" t="s">
        <v>318</v>
      </c>
    </row>
    <row r="10" spans="1:20" s="86" customFormat="1" ht="63.75" customHeight="1" x14ac:dyDescent="0.25">
      <c r="A10" s="74" t="s">
        <v>286</v>
      </c>
      <c r="B10" s="21" t="s">
        <v>311</v>
      </c>
      <c r="C10" s="18" t="s">
        <v>319</v>
      </c>
      <c r="D10" s="21" t="s">
        <v>96</v>
      </c>
      <c r="E10" s="21" t="s">
        <v>24</v>
      </c>
      <c r="F10" s="21" t="s">
        <v>320</v>
      </c>
      <c r="G10" s="21" t="s">
        <v>321</v>
      </c>
      <c r="H10" s="39">
        <v>0.2</v>
      </c>
      <c r="I10" s="35">
        <v>0.3</v>
      </c>
      <c r="J10" s="35">
        <v>0.2</v>
      </c>
      <c r="K10" s="35">
        <v>0.25</v>
      </c>
      <c r="L10" s="61" t="s">
        <v>401</v>
      </c>
      <c r="M10" s="35">
        <v>1</v>
      </c>
      <c r="N10" s="40">
        <v>0.83333333333333337</v>
      </c>
      <c r="O10" s="35">
        <v>0.25</v>
      </c>
      <c r="P10" s="20">
        <v>0</v>
      </c>
      <c r="Q10" s="35">
        <v>0.3</v>
      </c>
      <c r="R10" s="21" t="s">
        <v>322</v>
      </c>
      <c r="S10" s="21" t="s">
        <v>126</v>
      </c>
      <c r="T10" s="36" t="s">
        <v>323</v>
      </c>
    </row>
    <row r="11" spans="1:20" s="86" customFormat="1" ht="63.75" customHeight="1" x14ac:dyDescent="0.25">
      <c r="A11" s="74" t="s">
        <v>286</v>
      </c>
      <c r="B11" s="21" t="s">
        <v>311</v>
      </c>
      <c r="C11" s="18" t="s">
        <v>324</v>
      </c>
      <c r="D11" s="21" t="s">
        <v>96</v>
      </c>
      <c r="E11" s="20" t="s">
        <v>24</v>
      </c>
      <c r="F11" s="21" t="s">
        <v>325</v>
      </c>
      <c r="G11" s="21" t="s">
        <v>326</v>
      </c>
      <c r="H11" s="21" t="s">
        <v>307</v>
      </c>
      <c r="I11" s="35">
        <v>0.1</v>
      </c>
      <c r="J11" s="20">
        <v>0</v>
      </c>
      <c r="K11" s="20">
        <v>0</v>
      </c>
      <c r="L11" s="19" t="s">
        <v>133</v>
      </c>
      <c r="M11" s="20"/>
      <c r="N11" s="20"/>
      <c r="O11" s="35">
        <v>0.05</v>
      </c>
      <c r="P11" s="35">
        <v>0.05</v>
      </c>
      <c r="Q11" s="35">
        <v>0.1</v>
      </c>
      <c r="R11" s="21" t="s">
        <v>327</v>
      </c>
      <c r="S11" s="21" t="s">
        <v>126</v>
      </c>
      <c r="T11" s="36" t="s">
        <v>323</v>
      </c>
    </row>
    <row r="12" spans="1:20" s="86" customFormat="1" ht="63.75" customHeight="1" x14ac:dyDescent="0.25">
      <c r="A12" s="74" t="s">
        <v>286</v>
      </c>
      <c r="B12" s="21" t="s">
        <v>328</v>
      </c>
      <c r="C12" s="21" t="s">
        <v>329</v>
      </c>
      <c r="D12" s="21" t="s">
        <v>33</v>
      </c>
      <c r="E12" s="21" t="s">
        <v>24</v>
      </c>
      <c r="F12" s="21" t="s">
        <v>330</v>
      </c>
      <c r="G12" s="21" t="s">
        <v>331</v>
      </c>
      <c r="H12" s="21">
        <v>3</v>
      </c>
      <c r="I12" s="21">
        <v>3</v>
      </c>
      <c r="J12" s="21">
        <v>0</v>
      </c>
      <c r="K12" s="21">
        <v>0</v>
      </c>
      <c r="L12" s="19" t="s">
        <v>133</v>
      </c>
      <c r="M12" s="21"/>
      <c r="N12" s="21"/>
      <c r="O12" s="21">
        <v>1</v>
      </c>
      <c r="P12" s="21">
        <v>1</v>
      </c>
      <c r="Q12" s="21">
        <v>1</v>
      </c>
      <c r="R12" s="21" t="s">
        <v>332</v>
      </c>
      <c r="S12" s="77" t="s">
        <v>126</v>
      </c>
      <c r="T12" s="36" t="s">
        <v>333</v>
      </c>
    </row>
    <row r="13" spans="1:20" s="86" customFormat="1" ht="63.75" customHeight="1" x14ac:dyDescent="0.25">
      <c r="A13" s="74" t="s">
        <v>286</v>
      </c>
      <c r="B13" s="21" t="s">
        <v>328</v>
      </c>
      <c r="C13" s="21" t="s">
        <v>334</v>
      </c>
      <c r="D13" s="21" t="s">
        <v>33</v>
      </c>
      <c r="E13" s="21" t="s">
        <v>56</v>
      </c>
      <c r="F13" s="21" t="s">
        <v>335</v>
      </c>
      <c r="G13" s="21" t="s">
        <v>336</v>
      </c>
      <c r="H13" s="21">
        <v>1</v>
      </c>
      <c r="I13" s="21">
        <v>4</v>
      </c>
      <c r="J13" s="21">
        <v>1</v>
      </c>
      <c r="K13" s="21">
        <v>1</v>
      </c>
      <c r="L13" s="64" t="s">
        <v>407</v>
      </c>
      <c r="M13" s="39">
        <v>1</v>
      </c>
      <c r="N13" s="40">
        <v>0.25</v>
      </c>
      <c r="O13" s="21">
        <v>1</v>
      </c>
      <c r="P13" s="21">
        <v>1</v>
      </c>
      <c r="Q13" s="21">
        <v>1</v>
      </c>
      <c r="R13" s="21" t="s">
        <v>337</v>
      </c>
      <c r="S13" s="21" t="s">
        <v>126</v>
      </c>
      <c r="T13" s="36" t="s">
        <v>338</v>
      </c>
    </row>
    <row r="14" spans="1:20" s="86" customFormat="1" ht="63.75" customHeight="1" x14ac:dyDescent="0.25">
      <c r="A14" s="74" t="s">
        <v>286</v>
      </c>
      <c r="B14" s="21" t="s">
        <v>328</v>
      </c>
      <c r="C14" s="18" t="s">
        <v>339</v>
      </c>
      <c r="D14" s="21" t="s">
        <v>33</v>
      </c>
      <c r="E14" s="21" t="s">
        <v>56</v>
      </c>
      <c r="F14" s="21" t="s">
        <v>340</v>
      </c>
      <c r="G14" s="21" t="s">
        <v>341</v>
      </c>
      <c r="H14" s="20">
        <v>4</v>
      </c>
      <c r="I14" s="21">
        <v>4</v>
      </c>
      <c r="J14" s="20">
        <v>4</v>
      </c>
      <c r="K14" s="20">
        <v>4</v>
      </c>
      <c r="L14" s="63" t="s">
        <v>402</v>
      </c>
      <c r="M14" s="39">
        <v>1</v>
      </c>
      <c r="N14" s="40">
        <v>1</v>
      </c>
      <c r="O14" s="20">
        <v>4</v>
      </c>
      <c r="P14" s="20">
        <v>4</v>
      </c>
      <c r="Q14" s="20">
        <v>4</v>
      </c>
      <c r="R14" s="21" t="s">
        <v>342</v>
      </c>
      <c r="S14" s="21" t="s">
        <v>126</v>
      </c>
      <c r="T14" s="36" t="s">
        <v>343</v>
      </c>
    </row>
    <row r="15" spans="1:20" s="86" customFormat="1" ht="63.75" customHeight="1" x14ac:dyDescent="0.25">
      <c r="A15" s="74" t="s">
        <v>286</v>
      </c>
      <c r="B15" s="21" t="s">
        <v>328</v>
      </c>
      <c r="C15" s="21" t="s">
        <v>344</v>
      </c>
      <c r="D15" s="21" t="s">
        <v>33</v>
      </c>
      <c r="E15" s="21" t="s">
        <v>24</v>
      </c>
      <c r="F15" s="21" t="s">
        <v>345</v>
      </c>
      <c r="G15" s="21" t="s">
        <v>346</v>
      </c>
      <c r="H15" s="20">
        <v>0</v>
      </c>
      <c r="I15" s="20">
        <v>3</v>
      </c>
      <c r="J15" s="20">
        <v>0</v>
      </c>
      <c r="K15" s="20">
        <v>0</v>
      </c>
      <c r="L15" s="19" t="s">
        <v>133</v>
      </c>
      <c r="M15" s="20">
        <v>0</v>
      </c>
      <c r="N15" s="20">
        <v>0</v>
      </c>
      <c r="O15" s="20">
        <v>1</v>
      </c>
      <c r="P15" s="20">
        <v>2</v>
      </c>
      <c r="Q15" s="20">
        <v>3</v>
      </c>
      <c r="R15" s="21" t="s">
        <v>347</v>
      </c>
      <c r="S15" s="21" t="s">
        <v>126</v>
      </c>
      <c r="T15" s="36" t="s">
        <v>348</v>
      </c>
    </row>
    <row r="16" spans="1:20" s="86" customFormat="1" ht="63.75" customHeight="1" x14ac:dyDescent="0.25">
      <c r="A16" s="74" t="s">
        <v>286</v>
      </c>
      <c r="B16" s="21" t="s">
        <v>328</v>
      </c>
      <c r="C16" s="21" t="s">
        <v>349</v>
      </c>
      <c r="D16" s="21" t="s">
        <v>33</v>
      </c>
      <c r="E16" s="20" t="s">
        <v>24</v>
      </c>
      <c r="F16" s="21" t="s">
        <v>350</v>
      </c>
      <c r="G16" s="21" t="s">
        <v>351</v>
      </c>
      <c r="H16" s="20">
        <v>0</v>
      </c>
      <c r="I16" s="20">
        <v>1</v>
      </c>
      <c r="J16" s="20">
        <v>0</v>
      </c>
      <c r="K16" s="20">
        <v>0</v>
      </c>
      <c r="L16" s="19" t="s">
        <v>133</v>
      </c>
      <c r="M16" s="20">
        <v>0</v>
      </c>
      <c r="N16" s="20">
        <v>0</v>
      </c>
      <c r="O16" s="20">
        <v>0</v>
      </c>
      <c r="P16" s="20">
        <v>1</v>
      </c>
      <c r="Q16" s="20">
        <v>0</v>
      </c>
      <c r="R16" s="21" t="s">
        <v>352</v>
      </c>
      <c r="S16" s="21" t="s">
        <v>126</v>
      </c>
      <c r="T16" s="36" t="s">
        <v>353</v>
      </c>
    </row>
    <row r="17" spans="1:20" s="86" customFormat="1" ht="63.75" customHeight="1" x14ac:dyDescent="0.25">
      <c r="A17" s="74" t="s">
        <v>286</v>
      </c>
      <c r="B17" s="21" t="s">
        <v>328</v>
      </c>
      <c r="C17" s="18" t="s">
        <v>354</v>
      </c>
      <c r="D17" s="21" t="s">
        <v>33</v>
      </c>
      <c r="E17" s="21" t="s">
        <v>24</v>
      </c>
      <c r="F17" s="21" t="s">
        <v>355</v>
      </c>
      <c r="G17" s="21" t="s">
        <v>356</v>
      </c>
      <c r="H17" s="20">
        <v>0</v>
      </c>
      <c r="I17" s="20">
        <v>1</v>
      </c>
      <c r="J17" s="20">
        <v>0</v>
      </c>
      <c r="K17" s="20">
        <v>0</v>
      </c>
      <c r="L17" s="19" t="s">
        <v>133</v>
      </c>
      <c r="M17" s="20">
        <v>0</v>
      </c>
      <c r="N17" s="20">
        <v>0</v>
      </c>
      <c r="O17" s="20">
        <v>0</v>
      </c>
      <c r="P17" s="20">
        <v>1</v>
      </c>
      <c r="Q17" s="20">
        <v>0</v>
      </c>
      <c r="R17" s="21" t="s">
        <v>357</v>
      </c>
      <c r="S17" s="21" t="s">
        <v>126</v>
      </c>
      <c r="T17" s="36" t="s">
        <v>358</v>
      </c>
    </row>
    <row r="18" spans="1:20" s="86" customFormat="1" ht="63.75" customHeight="1" x14ac:dyDescent="0.25">
      <c r="A18" s="74" t="s">
        <v>286</v>
      </c>
      <c r="B18" s="21" t="s">
        <v>328</v>
      </c>
      <c r="C18" s="18" t="s">
        <v>359</v>
      </c>
      <c r="D18" s="20" t="s">
        <v>360</v>
      </c>
      <c r="E18" s="20" t="s">
        <v>24</v>
      </c>
      <c r="F18" s="21" t="s">
        <v>361</v>
      </c>
      <c r="G18" s="21" t="s">
        <v>362</v>
      </c>
      <c r="H18" s="20">
        <v>250</v>
      </c>
      <c r="I18" s="20">
        <v>1000</v>
      </c>
      <c r="J18" s="20">
        <v>250</v>
      </c>
      <c r="K18" s="20">
        <v>6910</v>
      </c>
      <c r="L18" s="63" t="s">
        <v>403</v>
      </c>
      <c r="M18" s="39">
        <v>1</v>
      </c>
      <c r="N18" s="40">
        <v>1</v>
      </c>
      <c r="O18" s="20">
        <v>250</v>
      </c>
      <c r="P18" s="20">
        <v>250</v>
      </c>
      <c r="Q18" s="20">
        <v>250</v>
      </c>
      <c r="R18" s="21" t="s">
        <v>363</v>
      </c>
      <c r="S18" s="21" t="s">
        <v>126</v>
      </c>
      <c r="T18" s="36" t="s">
        <v>364</v>
      </c>
    </row>
    <row r="19" spans="1:20" s="86" customFormat="1" ht="63.75" customHeight="1" x14ac:dyDescent="0.25">
      <c r="A19" s="74" t="s">
        <v>286</v>
      </c>
      <c r="B19" s="21" t="s">
        <v>328</v>
      </c>
      <c r="C19" s="18" t="s">
        <v>365</v>
      </c>
      <c r="D19" s="20" t="s">
        <v>33</v>
      </c>
      <c r="E19" s="20" t="s">
        <v>24</v>
      </c>
      <c r="F19" s="21" t="s">
        <v>365</v>
      </c>
      <c r="G19" s="21" t="s">
        <v>366</v>
      </c>
      <c r="H19" s="20">
        <v>0</v>
      </c>
      <c r="I19" s="20">
        <v>1</v>
      </c>
      <c r="J19" s="20">
        <v>1</v>
      </c>
      <c r="K19" s="20">
        <v>1</v>
      </c>
      <c r="L19" s="63" t="s">
        <v>404</v>
      </c>
      <c r="M19" s="35">
        <v>1</v>
      </c>
      <c r="N19" s="40">
        <v>1</v>
      </c>
      <c r="O19" s="20">
        <v>0</v>
      </c>
      <c r="P19" s="20">
        <v>0</v>
      </c>
      <c r="Q19" s="20">
        <v>0</v>
      </c>
      <c r="R19" s="21" t="s">
        <v>367</v>
      </c>
      <c r="S19" s="78" t="s">
        <v>126</v>
      </c>
      <c r="T19" s="36" t="s">
        <v>364</v>
      </c>
    </row>
    <row r="20" spans="1:20" s="86" customFormat="1" ht="63.75" customHeight="1" x14ac:dyDescent="0.25">
      <c r="A20" s="74" t="s">
        <v>286</v>
      </c>
      <c r="B20" s="21" t="s">
        <v>328</v>
      </c>
      <c r="C20" s="18" t="s">
        <v>368</v>
      </c>
      <c r="D20" s="20" t="s">
        <v>33</v>
      </c>
      <c r="E20" s="20" t="s">
        <v>24</v>
      </c>
      <c r="F20" s="21" t="s">
        <v>369</v>
      </c>
      <c r="G20" s="21" t="s">
        <v>370</v>
      </c>
      <c r="H20" s="20">
        <v>0</v>
      </c>
      <c r="I20" s="38">
        <v>1</v>
      </c>
      <c r="J20" s="20">
        <v>0</v>
      </c>
      <c r="K20" s="20">
        <v>0</v>
      </c>
      <c r="L20" s="19" t="s">
        <v>133</v>
      </c>
      <c r="M20" s="20">
        <v>0</v>
      </c>
      <c r="N20" s="20">
        <v>0</v>
      </c>
      <c r="O20" s="38">
        <v>1</v>
      </c>
      <c r="P20" s="20">
        <v>0</v>
      </c>
      <c r="Q20" s="20">
        <v>0</v>
      </c>
      <c r="R20" s="21" t="s">
        <v>371</v>
      </c>
      <c r="S20" s="21" t="s">
        <v>372</v>
      </c>
      <c r="T20" s="36" t="s">
        <v>373</v>
      </c>
    </row>
    <row r="21" spans="1:20" s="86" customFormat="1" ht="63.75" customHeight="1" x14ac:dyDescent="0.25">
      <c r="A21" s="74" t="s">
        <v>286</v>
      </c>
      <c r="B21" s="21" t="s">
        <v>328</v>
      </c>
      <c r="C21" s="18" t="s">
        <v>374</v>
      </c>
      <c r="D21" s="20" t="s">
        <v>33</v>
      </c>
      <c r="E21" s="20" t="s">
        <v>24</v>
      </c>
      <c r="F21" s="21" t="s">
        <v>375</v>
      </c>
      <c r="G21" s="21" t="s">
        <v>376</v>
      </c>
      <c r="H21" s="20">
        <v>0</v>
      </c>
      <c r="I21" s="38">
        <v>1</v>
      </c>
      <c r="J21" s="20">
        <v>0</v>
      </c>
      <c r="K21" s="20">
        <v>0</v>
      </c>
      <c r="L21" s="19" t="s">
        <v>133</v>
      </c>
      <c r="M21" s="20">
        <v>0</v>
      </c>
      <c r="N21" s="20">
        <v>0</v>
      </c>
      <c r="O21" s="38">
        <v>0</v>
      </c>
      <c r="P21" s="20">
        <v>1</v>
      </c>
      <c r="Q21" s="20">
        <v>0</v>
      </c>
      <c r="R21" s="21" t="s">
        <v>377</v>
      </c>
      <c r="S21" s="21" t="s">
        <v>378</v>
      </c>
      <c r="T21" s="36" t="s">
        <v>379</v>
      </c>
    </row>
    <row r="22" spans="1:20" s="86" customFormat="1" ht="63.75" customHeight="1" thickBot="1" x14ac:dyDescent="0.3">
      <c r="A22" s="74" t="s">
        <v>286</v>
      </c>
      <c r="B22" s="21" t="s">
        <v>328</v>
      </c>
      <c r="C22" s="28" t="s">
        <v>380</v>
      </c>
      <c r="D22" s="29" t="s">
        <v>96</v>
      </c>
      <c r="E22" s="29" t="s">
        <v>56</v>
      </c>
      <c r="F22" s="28" t="s">
        <v>381</v>
      </c>
      <c r="G22" s="28" t="s">
        <v>382</v>
      </c>
      <c r="H22" s="79">
        <v>66.666666666666657</v>
      </c>
      <c r="I22" s="29">
        <v>83.3</v>
      </c>
      <c r="J22" s="29">
        <v>83.3</v>
      </c>
      <c r="K22" s="29">
        <v>88.4</v>
      </c>
      <c r="L22" s="63" t="s">
        <v>383</v>
      </c>
      <c r="M22" s="39">
        <v>1</v>
      </c>
      <c r="N22" s="40">
        <v>1.0612244897959184</v>
      </c>
      <c r="O22" s="29">
        <v>83.3</v>
      </c>
      <c r="P22" s="29">
        <v>83.3</v>
      </c>
      <c r="Q22" s="29">
        <v>83.3</v>
      </c>
      <c r="R22" s="28" t="s">
        <v>384</v>
      </c>
      <c r="S22" s="28" t="s">
        <v>126</v>
      </c>
      <c r="T22" s="80" t="s">
        <v>385</v>
      </c>
    </row>
    <row r="23" spans="1:20" ht="15.75" thickBot="1" x14ac:dyDescent="0.3"/>
    <row r="24" spans="1:20" ht="15.75" thickBot="1" x14ac:dyDescent="0.3">
      <c r="A24" s="8" t="s">
        <v>131</v>
      </c>
      <c r="B24" s="11">
        <f>+(M3+M4+M7+M8+M9+M10+M13+M14+M18+M19+M22)/11</f>
        <v>0.99322171735531917</v>
      </c>
    </row>
    <row r="25" spans="1:20" ht="15.75" thickBot="1" x14ac:dyDescent="0.3">
      <c r="A25" s="8" t="s">
        <v>155</v>
      </c>
      <c r="B25" s="12">
        <f>+B24*0.25</f>
        <v>0.24830542933882979</v>
      </c>
    </row>
    <row r="26" spans="1:20" ht="15.75" thickBot="1" x14ac:dyDescent="0.3"/>
    <row r="27" spans="1:20" ht="15.75" thickBot="1" x14ac:dyDescent="0.3">
      <c r="A27" s="8" t="s">
        <v>132</v>
      </c>
      <c r="B27" s="12">
        <f>+(N3+N4+N5+N6+N7+N8+N9+N10+N11+N12+N13+N14+N15+N16+N17+N18+N19+N20+N21+N22)/20</f>
        <v>0.41307853770804714</v>
      </c>
    </row>
    <row r="28" spans="1:20" ht="15.75" thickBot="1" x14ac:dyDescent="0.3">
      <c r="A28" s="8" t="s">
        <v>156</v>
      </c>
      <c r="B28" s="12">
        <f>+B27*0.25</f>
        <v>0.10326963442701179</v>
      </c>
    </row>
  </sheetData>
  <autoFilter ref="A2:T22" xr:uid="{5931F38E-A833-4FFC-AF34-A212C472824C}"/>
  <mergeCells count="2">
    <mergeCell ref="A1:C1"/>
    <mergeCell ref="D1:T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C0C06-10F1-45DC-A69B-6095C6F6D2E1}">
  <dimension ref="A1:E17"/>
  <sheetViews>
    <sheetView workbookViewId="0">
      <selection activeCell="D15" sqref="D15"/>
    </sheetView>
  </sheetViews>
  <sheetFormatPr baseColWidth="10" defaultRowHeight="15" x14ac:dyDescent="0.25"/>
  <cols>
    <col min="1" max="1" width="69.28515625" customWidth="1"/>
    <col min="2" max="2" width="26" customWidth="1"/>
    <col min="3" max="3" width="25.5703125" customWidth="1"/>
    <col min="4" max="4" width="37.140625" customWidth="1"/>
    <col min="5" max="5" width="38.28515625" customWidth="1"/>
  </cols>
  <sheetData>
    <row r="1" spans="1:5" ht="30" customHeight="1" x14ac:dyDescent="0.25">
      <c r="A1" s="97" t="s">
        <v>148</v>
      </c>
      <c r="B1" s="97"/>
      <c r="C1" s="97"/>
      <c r="D1" s="97" t="s">
        <v>153</v>
      </c>
      <c r="E1" s="97"/>
    </row>
    <row r="2" spans="1:5" ht="30" customHeight="1" x14ac:dyDescent="0.25">
      <c r="A2" s="81" t="s">
        <v>134</v>
      </c>
      <c r="B2" s="81" t="s">
        <v>135</v>
      </c>
      <c r="C2" s="81" t="s">
        <v>136</v>
      </c>
      <c r="D2" s="82" t="s">
        <v>137</v>
      </c>
      <c r="E2" s="82" t="s">
        <v>138</v>
      </c>
    </row>
    <row r="3" spans="1:5" ht="30" customHeight="1" x14ac:dyDescent="0.25">
      <c r="A3" s="46" t="s">
        <v>149</v>
      </c>
      <c r="B3" s="47">
        <v>1</v>
      </c>
      <c r="C3" s="47">
        <v>0.35</v>
      </c>
      <c r="D3" s="47">
        <v>0.51</v>
      </c>
      <c r="E3" s="56">
        <v>0.18</v>
      </c>
    </row>
    <row r="4" spans="1:5" ht="30" customHeight="1" x14ac:dyDescent="0.25">
      <c r="A4" s="51" t="s">
        <v>150</v>
      </c>
      <c r="B4" s="47">
        <v>0.91569999999999996</v>
      </c>
      <c r="C4" s="47">
        <v>0.23</v>
      </c>
      <c r="D4" s="47">
        <v>0.39</v>
      </c>
      <c r="E4" s="56">
        <v>0.1</v>
      </c>
    </row>
    <row r="5" spans="1:5" ht="30" customHeight="1" x14ac:dyDescent="0.25">
      <c r="A5" s="46" t="s">
        <v>151</v>
      </c>
      <c r="B5" s="47">
        <v>1</v>
      </c>
      <c r="C5" s="47">
        <v>0.15</v>
      </c>
      <c r="D5" s="47">
        <v>0.08</v>
      </c>
      <c r="E5" s="56">
        <v>0.01</v>
      </c>
    </row>
    <row r="6" spans="1:5" ht="30" customHeight="1" x14ac:dyDescent="0.25">
      <c r="A6" s="46" t="s">
        <v>152</v>
      </c>
      <c r="B6" s="47">
        <v>0.99</v>
      </c>
      <c r="C6" s="47">
        <v>0.25</v>
      </c>
      <c r="D6" s="47">
        <v>0.41</v>
      </c>
      <c r="E6" s="56">
        <v>0.1</v>
      </c>
    </row>
    <row r="7" spans="1:5" ht="30" customHeight="1" x14ac:dyDescent="0.25">
      <c r="A7" s="48" t="s">
        <v>139</v>
      </c>
      <c r="B7" s="98">
        <v>0.97640000000000005</v>
      </c>
      <c r="C7" s="98">
        <f>SUM(C3:C6)</f>
        <v>0.98</v>
      </c>
      <c r="D7" s="98">
        <v>0.34749999999999998</v>
      </c>
      <c r="E7" s="49">
        <f>SUM(E3:E6)</f>
        <v>0.39</v>
      </c>
    </row>
    <row r="8" spans="1:5" x14ac:dyDescent="0.25">
      <c r="A8" s="50"/>
      <c r="B8" s="50"/>
      <c r="C8" s="50"/>
      <c r="D8" s="50"/>
      <c r="E8" s="50"/>
    </row>
    <row r="9" spans="1:5" x14ac:dyDescent="0.25">
      <c r="A9" s="52" t="s">
        <v>140</v>
      </c>
      <c r="B9" s="53">
        <v>110976141109</v>
      </c>
      <c r="C9" s="30"/>
      <c r="D9" s="54" t="s">
        <v>141</v>
      </c>
      <c r="E9" s="53">
        <v>110976141109</v>
      </c>
    </row>
    <row r="10" spans="1:5" x14ac:dyDescent="0.25">
      <c r="A10" s="52" t="s">
        <v>142</v>
      </c>
      <c r="B10" s="53">
        <v>89586070063</v>
      </c>
      <c r="C10" s="30"/>
      <c r="D10" s="54" t="s">
        <v>143</v>
      </c>
      <c r="E10" s="53">
        <v>89586070063</v>
      </c>
    </row>
    <row r="11" spans="1:5" x14ac:dyDescent="0.25">
      <c r="A11" s="54" t="s">
        <v>144</v>
      </c>
      <c r="B11" s="55">
        <v>0.81</v>
      </c>
      <c r="C11" s="30"/>
      <c r="D11" s="54" t="s">
        <v>145</v>
      </c>
      <c r="E11" s="55">
        <v>0.81</v>
      </c>
    </row>
    <row r="12" spans="1:5" x14ac:dyDescent="0.25">
      <c r="A12" s="54" t="s">
        <v>146</v>
      </c>
      <c r="B12" s="57">
        <v>1</v>
      </c>
      <c r="C12" s="30"/>
      <c r="D12" s="54" t="s">
        <v>147</v>
      </c>
      <c r="E12" s="57">
        <v>1</v>
      </c>
    </row>
    <row r="15" spans="1:5" x14ac:dyDescent="0.25">
      <c r="A15" s="45"/>
    </row>
    <row r="16" spans="1:5" x14ac:dyDescent="0.25">
      <c r="A16" s="45"/>
    </row>
    <row r="17" spans="1:1" x14ac:dyDescent="0.25">
      <c r="A17" s="45"/>
    </row>
  </sheetData>
  <mergeCells count="2">
    <mergeCell ref="A1:C1"/>
    <mergeCell ref="D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Línea 1</vt:lpstr>
      <vt:lpstr>Línea 2</vt:lpstr>
      <vt:lpstr>Línea 3</vt:lpstr>
      <vt:lpstr>Línea 4</vt:lpstr>
      <vt:lpstr>Resumen evaluación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OSORIO YEPES</dc:creator>
  <cp:lastModifiedBy>Jackeline Cuello Guerra</cp:lastModifiedBy>
  <dcterms:created xsi:type="dcterms:W3CDTF">2025-01-31T14:43:10Z</dcterms:created>
  <dcterms:modified xsi:type="dcterms:W3CDTF">2025-02-11T14:53:44Z</dcterms:modified>
</cp:coreProperties>
</file>