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codeName="ThisWorkbook"/>
  <mc:AlternateContent xmlns:mc="http://schemas.openxmlformats.org/markup-compatibility/2006">
    <mc:Choice Requires="x15">
      <x15ac:absPath xmlns:x15ac="http://schemas.microsoft.com/office/spreadsheetml/2010/11/ac" url="G:\Unidades compartidas\Planeación\"/>
    </mc:Choice>
  </mc:AlternateContent>
  <xr:revisionPtr revIDLastSave="0" documentId="13_ncr:1_{47EC8AD6-A3C4-4B6B-8E90-2D2792165F70}" xr6:coauthVersionLast="36" xr6:coauthVersionMax="36" xr10:uidLastSave="{00000000-0000-0000-0000-000000000000}"/>
  <bookViews>
    <workbookView xWindow="0" yWindow="0" windowWidth="21570" windowHeight="7380" xr2:uid="{00000000-000D-0000-FFFF-FFFF00000000}"/>
  </bookViews>
  <sheets>
    <sheet name="Línea 1" sheetId="1" r:id="rId1"/>
    <sheet name="Línea 2" sheetId="2" r:id="rId2"/>
    <sheet name="Línea 3" sheetId="9" r:id="rId3"/>
    <sheet name="Línea 4" sheetId="4" r:id="rId4"/>
    <sheet name="Línea 5" sheetId="10" r:id="rId5"/>
    <sheet name="Línea 6" sheetId="12" r:id="rId6"/>
    <sheet name="Línea 7" sheetId="11" r:id="rId7"/>
    <sheet name="Resumen Evaluacion 2023-01" sheetId="8" r:id="rId8"/>
  </sheets>
  <definedNames>
    <definedName name="_xlnm._FilterDatabase" localSheetId="2" hidden="1">'Línea 3'!$Y$1:$Y$47</definedName>
    <definedName name="_xlnm._FilterDatabase" localSheetId="4" hidden="1">'Línea 5'!$Y$1:$Y$48</definedName>
  </definedNames>
  <calcPr calcId="191029"/>
</workbook>
</file>

<file path=xl/calcChain.xml><?xml version="1.0" encoding="utf-8"?>
<calcChain xmlns="http://schemas.openxmlformats.org/spreadsheetml/2006/main">
  <c r="B86" i="11" l="1"/>
  <c r="X9" i="12" l="1"/>
  <c r="Z24" i="1" l="1"/>
  <c r="Z23" i="1"/>
  <c r="X23" i="1"/>
  <c r="X20" i="1"/>
  <c r="X18" i="1"/>
  <c r="X15" i="1"/>
  <c r="X14" i="1"/>
  <c r="X13" i="1"/>
  <c r="X12" i="1"/>
  <c r="E13" i="8" l="1"/>
  <c r="E86" i="11"/>
  <c r="X83" i="11"/>
  <c r="X82" i="11"/>
  <c r="X75" i="11"/>
  <c r="X73" i="11"/>
  <c r="Z69" i="11"/>
  <c r="Y69" i="11"/>
  <c r="Z57" i="11"/>
  <c r="Y57" i="11"/>
  <c r="Z29" i="11"/>
  <c r="X23" i="11"/>
  <c r="X18" i="11"/>
  <c r="E37" i="12"/>
  <c r="B37" i="12"/>
  <c r="X28" i="12"/>
  <c r="X44" i="10"/>
  <c r="Z41" i="10"/>
  <c r="Z38" i="10"/>
  <c r="Y38" i="10"/>
  <c r="Y36" i="10"/>
  <c r="X36" i="10"/>
  <c r="X35" i="10"/>
  <c r="X29" i="10"/>
  <c r="X27" i="10"/>
  <c r="X25" i="10"/>
  <c r="Y20" i="10"/>
  <c r="X20" i="10"/>
  <c r="Y19" i="10"/>
  <c r="X19" i="10"/>
  <c r="X14" i="10"/>
  <c r="X13" i="10"/>
  <c r="X12" i="10"/>
  <c r="X11" i="10"/>
  <c r="X9" i="10"/>
  <c r="E30" i="4"/>
  <c r="B30" i="4"/>
  <c r="X26" i="4"/>
  <c r="X25" i="4"/>
  <c r="X24" i="4"/>
  <c r="X23" i="4"/>
  <c r="X22" i="4"/>
  <c r="X18" i="4"/>
  <c r="X30" i="9"/>
  <c r="V30" i="9"/>
  <c r="X15" i="4"/>
  <c r="Z14" i="4"/>
  <c r="X14" i="4"/>
  <c r="X12" i="4"/>
  <c r="X13" i="4"/>
  <c r="Z13" i="4"/>
  <c r="Y13" i="4"/>
  <c r="X11" i="4"/>
  <c r="X9" i="4"/>
  <c r="X38" i="9"/>
  <c r="X37" i="9"/>
  <c r="X36" i="9"/>
  <c r="X35" i="9"/>
  <c r="X34" i="9"/>
  <c r="X33" i="9"/>
  <c r="X32" i="9"/>
  <c r="Z20" i="1"/>
  <c r="Y20" i="1"/>
  <c r="X27" i="9"/>
  <c r="X26" i="9"/>
  <c r="X25" i="9"/>
  <c r="Y24" i="9"/>
  <c r="X24" i="9"/>
  <c r="X19" i="9"/>
  <c r="X18" i="9"/>
  <c r="X17" i="9"/>
  <c r="X16" i="9"/>
  <c r="X15" i="9"/>
  <c r="Z15" i="9" s="1"/>
  <c r="X13" i="9"/>
  <c r="X12" i="9"/>
  <c r="E28" i="2"/>
  <c r="B28" i="2"/>
  <c r="B4" i="8"/>
  <c r="X25" i="2"/>
  <c r="X23" i="2"/>
  <c r="Z18" i="2"/>
  <c r="X13" i="2"/>
  <c r="X12" i="2"/>
  <c r="X66" i="1"/>
  <c r="X65" i="1"/>
  <c r="Z64" i="1"/>
  <c r="X64" i="1"/>
  <c r="X58" i="1"/>
  <c r="X57" i="1"/>
  <c r="X55" i="1"/>
  <c r="Z35" i="1"/>
  <c r="Z27" i="1"/>
  <c r="Y27" i="1"/>
  <c r="Z26" i="1"/>
  <c r="Z22" i="1"/>
  <c r="X22" i="1"/>
  <c r="X21" i="1"/>
  <c r="Z18" i="1"/>
  <c r="B47" i="10" l="1"/>
  <c r="B48" i="10" s="1"/>
  <c r="D8" i="8"/>
  <c r="E38" i="12" l="1"/>
  <c r="E8" i="8" s="1"/>
  <c r="B8" i="8" l="1"/>
  <c r="B38" i="12"/>
  <c r="C8" i="8" s="1"/>
  <c r="Y70" i="11" l="1"/>
  <c r="Z79" i="11"/>
  <c r="Z54" i="11"/>
  <c r="Y54" i="11"/>
  <c r="Y53" i="11"/>
  <c r="Y51" i="11"/>
  <c r="Z51" i="11"/>
  <c r="Z46" i="11"/>
  <c r="Z42" i="11"/>
  <c r="Z37" i="11"/>
  <c r="Z35" i="11"/>
  <c r="Z34" i="11"/>
  <c r="Z33" i="11"/>
  <c r="Z30" i="11"/>
  <c r="Y29" i="11"/>
  <c r="Z27" i="11"/>
  <c r="Z24" i="11"/>
  <c r="Z23" i="11"/>
  <c r="Z22" i="11"/>
  <c r="Z18" i="11"/>
  <c r="Y38" i="9"/>
  <c r="B13" i="8"/>
  <c r="Y44" i="10"/>
  <c r="Z43" i="10"/>
  <c r="E47" i="10" s="1"/>
  <c r="D7" i="8" s="1"/>
  <c r="Y43" i="10"/>
  <c r="Z17" i="9"/>
  <c r="E48" i="10" l="1"/>
  <c r="E7" i="8" s="1"/>
  <c r="B9" i="8"/>
  <c r="B87" i="11"/>
  <c r="C9" i="8" s="1"/>
  <c r="D9" i="8"/>
  <c r="E87" i="11"/>
  <c r="E9" i="8" s="1"/>
  <c r="C7" i="8"/>
  <c r="B7" i="8"/>
  <c r="Y37" i="9"/>
  <c r="Z36" i="9"/>
  <c r="Z34" i="9"/>
  <c r="Y34" i="9"/>
  <c r="Z33" i="9"/>
  <c r="Y25" i="9"/>
  <c r="Z19" i="9"/>
  <c r="Z16" i="9"/>
  <c r="Z12" i="9"/>
  <c r="E46" i="9" l="1"/>
  <c r="E47" i="9" s="1"/>
  <c r="E5" i="8" s="1"/>
  <c r="B46" i="9"/>
  <c r="B5" i="8" s="1"/>
  <c r="B6" i="8"/>
  <c r="D6" i="8"/>
  <c r="Y14" i="4"/>
  <c r="B29" i="2"/>
  <c r="C4" i="8" s="1"/>
  <c r="Z25" i="2"/>
  <c r="Z20" i="2"/>
  <c r="Y20" i="2"/>
  <c r="Y18" i="2"/>
  <c r="Z15" i="2"/>
  <c r="Z11" i="2"/>
  <c r="Z74" i="1"/>
  <c r="Y74" i="1"/>
  <c r="Z50" i="1"/>
  <c r="Y50" i="1"/>
  <c r="Z73" i="1"/>
  <c r="Y73" i="1"/>
  <c r="Z72" i="1"/>
  <c r="Z71" i="1"/>
  <c r="Y71" i="1"/>
  <c r="Z63" i="1"/>
  <c r="Y63" i="1"/>
  <c r="B77" i="1" s="1"/>
  <c r="B3" i="8" s="1"/>
  <c r="Z61" i="1"/>
  <c r="Y56" i="1"/>
  <c r="Y38" i="1"/>
  <c r="Z32" i="1"/>
  <c r="Y32" i="1"/>
  <c r="B47" i="9" l="1"/>
  <c r="C5" i="8" s="1"/>
  <c r="E31" i="4"/>
  <c r="E6" i="8" s="1"/>
  <c r="B31" i="4"/>
  <c r="C6" i="8" s="1"/>
  <c r="E77" i="1"/>
  <c r="D3" i="8" s="1"/>
  <c r="D5" i="8"/>
  <c r="D4" i="8"/>
  <c r="E29" i="2"/>
  <c r="E4" i="8" s="1"/>
  <c r="B10" i="8"/>
  <c r="X35" i="1"/>
  <c r="X27" i="1"/>
  <c r="X9" i="1"/>
  <c r="D10" i="8" l="1"/>
  <c r="B78" i="1"/>
  <c r="E78" i="1"/>
  <c r="E3" i="8" s="1"/>
  <c r="C3" i="8" l="1"/>
  <c r="C10" i="8" s="1"/>
  <c r="E10" i="8"/>
</calcChain>
</file>

<file path=xl/sharedStrings.xml><?xml version="1.0" encoding="utf-8"?>
<sst xmlns="http://schemas.openxmlformats.org/spreadsheetml/2006/main" count="2022" uniqueCount="1211">
  <si>
    <t>PLAN INDICATIVO CONSOLIDADO</t>
  </si>
  <si>
    <t>Plan de Desarrollo 2020-2024</t>
  </si>
  <si>
    <t>Transformacion Académica con Calidad y Pertinencia</t>
  </si>
  <si>
    <t>Indicador</t>
  </si>
  <si>
    <t>Tipo de Indicador</t>
  </si>
  <si>
    <t>Unidad de medida</t>
  </si>
  <si>
    <t>Linea Base</t>
  </si>
  <si>
    <t>Meta Cuatrenio</t>
  </si>
  <si>
    <t>Meta 2020</t>
  </si>
  <si>
    <t>Seguimiento 2020-01</t>
  </si>
  <si>
    <t>Observaciones 2020-01</t>
  </si>
  <si>
    <t>Seguimiento 2020-02</t>
  </si>
  <si>
    <t>Observaciones 2020-02</t>
  </si>
  <si>
    <t>Meta 2021</t>
  </si>
  <si>
    <t>Seguimiento 2021-01</t>
  </si>
  <si>
    <t>Observaciones 2021-01</t>
  </si>
  <si>
    <t>Seguimiento 2021-02</t>
  </si>
  <si>
    <t>Observaciones 2021-02</t>
  </si>
  <si>
    <t>Meta 2022</t>
  </si>
  <si>
    <t>Seguimiento 2022-01</t>
  </si>
  <si>
    <t>Observaciones 2022-01</t>
  </si>
  <si>
    <t>Seguimiento 2022-02</t>
  </si>
  <si>
    <t>Observaciones 2022-02</t>
  </si>
  <si>
    <t>Meta 2023</t>
  </si>
  <si>
    <t>Seguimiento 2023-01</t>
  </si>
  <si>
    <t>Observaciones 2023-01</t>
  </si>
  <si>
    <t>Log Acum 2023-01</t>
  </si>
  <si>
    <t>Efic Periodo 2023-01</t>
  </si>
  <si>
    <t>Efic Acum 2023-01</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</si>
  <si>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</si>
  <si>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</si>
  <si>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</si>
  <si>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</si>
  <si>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</si>
  <si>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</si>
  <si>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</si>
  <si>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Tecnológicos: Tecnología en Gestión Ambiental.
Universitarios: Bacteriología y Laboratorio Clínico (resultados de aprendizaje formulados en todas las asignaturas), Planeación y Desarrollo Social, Ingeniería Ambiental (resultados de aprendizaje formulados en todas las asignaturas).
Posgrado: Especialización en Construcción Sostenible (resultados formulados en todas las asignaturas).</t>
  </si>
  <si>
    <t>Programas tecnológicos (3): 1. Tecnología en Gestión Ambiental 2. Tecnología en Gestión Catastral 3. Tecnología en Gestión Turística.
Programas universitarios (4): 1. Bacteriología y Laboratorio Clínico. 2. Planeación y Desarrollo Social. 3. Ingeniería Ambiental 4. Ingeniería Comercial.
Programas de posgrado (2): 1. Especialización en Gestión del Riesgo de Desastres. 2. Especialización en Planeación Urbana.</t>
  </si>
  <si>
    <t>7 Programas tecnológicos con procesos de actualización curricular implementados
9 Programas universitarios con procesos de actualización curricular implementados
3 Programas de posgrado con procesos de actualización curricular implementados</t>
  </si>
  <si>
    <t xml:space="preserve">Vicerrectoría Académica, </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</si>
  <si>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</si>
  <si>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</si>
  <si>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</si>
  <si>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</si>
  <si>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</si>
  <si>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</si>
  <si>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</si>
  <si>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Tecnología en Gestión Ambiental.</t>
  </si>
  <si>
    <t>Programas tecnológicos con procesos de actualización curricular en resultados de aprendizaje:
1. TECNOLOGÍA EN GESTIÓN AMBIENTAL
2. TECNOLOGÍA EN GESTIÓN CATASTRAL
3. TECNOLOGÍA EN GESTIÓN TURÍSTICA</t>
  </si>
  <si>
    <t>Todos los programas tecnológicos se encuentran en procesos de actualización curricular, bien sea a través de actualización de contenidos y planes de estudio o formulación e implementación de resultados de aprendizaje:
1. Tecnología en Gestión de Servicios Gastronómicos.
2. Tecnología en Gestión Turística.
3. Tecnología en Delineante de arquitectura e Ingeniería.
4. Tecnología en Gestión Catastral.
5. Tecnología en Gestión Ambiental (Virtual).
6. Tecnología en Seguridad y Salud en el Trabajo.
7. Tecnología en Gestión Comunitaria.</t>
  </si>
  <si>
    <t>Programas universitarios con procesos de actualización curricular implementados</t>
  </si>
  <si>
    <t>Bacteriología y Laboratorio Clínico, Planeación y Desarrollo Social, Ingeniería Ambiental.</t>
  </si>
  <si>
    <t>Programas universitarios con procesos de actualización curricular en resultados de aprendizaje:
1. Bacteriología y Laboratorio Clínico.
2. Planeación y Desarrollo Social.
3. Ingeniería Ambiental
4. Ingeniería Comercial.</t>
  </si>
  <si>
    <t>Todos los programas universitarios se encuentran en procesos de actualización curricular, bien sea a través de actualización de contenidos y planes de estudio o formulación e implementación de resultados de aprendizaje:
1. Administración de Empresas Turísticas.
2. Ingeniería Comercial.
3. Gastronomía y Culinaria.
4. Arquitectura.
5. Construcciones Civiles.
6. Ingeniería Ambiental.
7. Bacteriología y Laboratorio Clínico.
8. Biotecnología.
9. Planeación y Desarrollo Social.</t>
  </si>
  <si>
    <t>Programas de posgrado con procesos de actualización curricular implementados</t>
  </si>
  <si>
    <t>Especialización en Construcción Sostenible.</t>
  </si>
  <si>
    <t xml:space="preserve">Programas de posgrado con procesos de actualización curricular en resultados de aprendizaje:
1. ESPECIALIZACIÓN EN GESTIÓN DEL RIESGO DE DESASTRES.
2. ESPECIALIZACIÓN EN PLANEACIÓN URBANA.
</t>
  </si>
  <si>
    <t>1. Especialización en Gestión del Riesgo
2. Especialización en Planeación Urbana  
3. Especialización en Construcción Sostenible</t>
  </si>
  <si>
    <t>Sistema de evaluación de los aprendizajes, implementado</t>
  </si>
  <si>
    <t>Se cuenta con documento de Sistema de Aseguramiento de los Aprendizajes. Está pendiente la aprobación por parte del Consejo Académico.</t>
  </si>
  <si>
    <t>Sistema de Aseguramiento de los Aprendizajes aprobado en Consejo Académico del viernes 10 de diciembre de 2021. 
Se cuenta con resolución de adopción del sistema.</t>
  </si>
  <si>
    <t>El Sistema de Aseguramiento de los Aprendizajes fue aprobado en Consejo Académico del viernes 10 de diciembre de 2021. Se cuenta con resolución de adopción del sistema.</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</si>
  <si>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</si>
  <si>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</si>
  <si>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</si>
  <si>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Programa Tecnológico Virtual radicado en plataforma MEN:
1. Tecnología en Gestión de Guianza Turística.
Programas de Maestría radicados en plataforma MEN:  
1. Maestría en Alta Dirección de las Organizaciones
2. Maestría en el Laboratorio de Hematología y Banco de Sangre</t>
  </si>
  <si>
    <t>A junio 30 de 2022 se han radicado 2 programas nuevos en la plataforma Nuevo Saces:
1. Tecnología en Gestión de Procesos en Repostería y Panificación.
2. Maestría en Biotecnología y Bioeconomía.</t>
  </si>
  <si>
    <t>Programas nuevos radicados en plataforma SACES:
2 tecnológicos presenciales (1. Tecnología en Gestión de Procesos de Repostería y Panificación. 2. Tecnología en Gestión Comercial).
1 tecnológico virtual (1. Tecnología en Gestión Comunitaria virtual)
1 universitario presencial (1. Licenciatura en Ciencias Sociales).
1 especialización presencial (1. Especialización en Gerencia de la Construcción).
1 especialización virtual (1. Especialización en Prospectiva Territorial).
1 maestría (1. Maestría en Biotecnología y Bioeconomía).</t>
  </si>
  <si>
    <t>No se cuenta con avances.</t>
  </si>
  <si>
    <t>En proceso de formulación de programa técnico profesional en Ciencias de la Salud.</t>
  </si>
  <si>
    <t>No se tienen programas técnicos profesionales en proceso de creación.</t>
  </si>
  <si>
    <t>Nuevos programas tecnológicos presenciales, con resolución de registro calificado.</t>
  </si>
  <si>
    <t>La meta está programada para 2022.</t>
  </si>
  <si>
    <t>Programas Tecnológicos presenciales en trámites ante el Ministerio de Educación Nacional:
1. Tecnología en Procesos de Panificación y Repostería.
Programas Tecnológicos presenciales en proceso de construcción:
1. Tecnología en Decoración de Interiores (Presencial)
2. Tecnología en Mercadeo Digital (Presencial).</t>
  </si>
  <si>
    <t>Radicado en plataforma SACES:
1. Tecnología en Gestión de Procesos en Repostería y Panificación - radicado.
En proceso de construcción:
Tecnología en Gestión Comercial construcción documento maestro</t>
  </si>
  <si>
    <t>Radicado en plataforma SACES: 
1. Tecnología en Gestión de Procesos de Repostería y Panificación.
2. Tecnología en Gestión Comercial.</t>
  </si>
  <si>
    <t>Nuevos programas tecnológicos virtuales, con resolución de registro calificado</t>
  </si>
  <si>
    <t xml:space="preserve">La meta está programada para 2022.
</t>
  </si>
  <si>
    <t>Programa Tecnológico virtual radicado en plataforma MEN:
1. Tecnología en Gestión de Guianza Turística.
Programa Tecnológico virtual en trámite ante el MEN:
1. Tecnología en Gestión Comunitaria.</t>
  </si>
  <si>
    <t xml:space="preserve">El programa Tecnología en Gestión Comunitaria VIRTUAL cuenta con documento maestro en proceso de ajuste para radicación en plataforma en el mes de agosto.
</t>
  </si>
  <si>
    <t xml:space="preserve">Radicado en plataforma SACES:
1. Tecnología en Gestión Comunitaria virtual </t>
  </si>
  <si>
    <t>Nuevos programas universitarios presenciales, con resolución de registro calificado</t>
  </si>
  <si>
    <t xml:space="preserve">Programas Universitarios en trámite ante el MEN:
1. Licenciatura en Ciencias Sociales.
Programas universitarios en construcción:
1. Profesional en Comunicación Social (Medios Alternativos, TIC) </t>
  </si>
  <si>
    <t>La Licenciatura en Ciencias Sociales se encuentra en proceso de construcción documento maestro. La radicación en plataforma se realiza en un mes.</t>
  </si>
  <si>
    <t>Radicado en plataforma SACES:
1. Licenciatura en Ciencias Sociales.</t>
  </si>
  <si>
    <t>Nuevos programas de especialización presenciales, con resolución de registro calificado</t>
  </si>
  <si>
    <t>En proceso de construcción el documento de la Especialización en Sistemas de Información Geográfica.</t>
  </si>
  <si>
    <t>Programas de Especialización presenciales en proceso de construcción:
1. Especialización en Mercadeo Digital.
2. Especialización en Cocina Tradicional Colombiana (MNC).
3. Especialización en Destinos Inteligentes.
4. Especialización en Gerencia de la Construcción.
5. Especialización en Sistemas de Información Geográfica.
6. Especialización en Interventoría y Supervisión de Proyectos Sociales.</t>
  </si>
  <si>
    <t>En proceso de construcción de documento maestro:
1. Especialización en Gerencia de la Construcción: documento maestro en proceso - aprobado Consejo Académico.
2. Especialización en Sistemas de Información Geográfica: documento maestro en proceso -  aprobado Consejo Académico.
3. Especialización en Gastronomía Colombiana: en construcción documento maestro.
4. Especialización en Turismo Inteligente: en construcción documento maestro.</t>
  </si>
  <si>
    <t>Radicado en plataforma SACES:
1. Especialización en Gerencia de la Construcción.</t>
  </si>
  <si>
    <t>Esta pendiente la resolución de Registro Calificado de la Especialización en Gerencia de la Construcción</t>
  </si>
  <si>
    <t>Nuevos programas de especialización virtuales, con resolución de registro calificado</t>
  </si>
  <si>
    <t>En proceso de construcción del documento de la Especialización en Prospectiva.</t>
  </si>
  <si>
    <t>Programa de Especialización virtual en trámite ante el MEN:
1. Especialización en Prospectiva Territorial.</t>
  </si>
  <si>
    <t>Especialización en Prospectiva Territorial (VIRTUAL)- documento maestro en ajuste para radicación en plataforma en el mes de agosto.</t>
  </si>
  <si>
    <t>Radicado en plataforma SACES:
1. Especialización en Prospectiva Territorial.</t>
  </si>
  <si>
    <t xml:space="preserve">en 2023-1 se obtuvo el Registro Calificado del Programa Especialización en Prospectiva Territorial -Virtual </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</si>
  <si>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</si>
  <si>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</si>
  <si>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Programas de Maestría radicados en plataforma MEN:  
1. Maestría en Alta Dirección de las Organizaciones
2. Maestría en Hematología y Banco de Sangre en el Laboratorio 
Programas de Maestría en trámite ante el MEN:
1. Maestría en Biotecnología y Bioeconomía.
2. Maestría en Microbiología Clínica.</t>
  </si>
  <si>
    <t>Radicado:
Maestría en Biotecnología y Bioeconomía.
En proceso:
Maestría en Microbiología Clínica y Enfermedades Infecciosas: en proceso- radicado para el segundo semestre.</t>
  </si>
  <si>
    <t xml:space="preserve">Radicado en plataforma SACES:
1. Maestría en Biotecnología y Bioeconomía. </t>
  </si>
  <si>
    <t>En 2023-1 se obtuvo la resolución de Registro Calificado de la Maestría en Biotecnología y Bioeconomía.
Esta pendiente radicar la Maestría en Microbiología Clínica
Y obtener las resoluciones de Registro Calificado de la Maestría en Alta Dirección de las Organizaciones y Maestría en Hematología y banco de sangre en el laboratorio.</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</si>
  <si>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</si>
  <si>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</si>
  <si>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</si>
  <si>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5614 estudiantes matriculados a 2021-2 en programas tecnológicos, universitarios y de posgrado.
1175 estudiantes matriculados en media técnica.</t>
  </si>
  <si>
    <t xml:space="preserve">5192 estudiantes matriculados en programas de pregrado.
47 estudiantes matriculados en programas de posgrado.
1216 estudiantes matriculados en programas de media técnica.
</t>
  </si>
  <si>
    <t>4942 estudiantes matriculados en programas de pregrado.
50 estudiantes matriculados en programas de posgrado.
1216 estudiantes matriculados en programas de media técnica.</t>
  </si>
  <si>
    <t>4809 estudiantes matriculados en programas de pregrado. 65 estudiantes matriculados en programas de posgrado. 762 estudiantes matriculados en programas de media técnica.</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</si>
  <si>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</si>
  <si>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</si>
  <si>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</si>
  <si>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Facultad de Ciencias de la Salud: 48
Facultad de Administración: 111
Facultad de Ciencias Sociales y Educación: 26
Facultad de Arquitectura: 113
Extensión: 5
Vicerrectoría Académica: 54</t>
  </si>
  <si>
    <t>Se lograron crear en la plataforma de mi U virtual un total de 357 cursos asociados a las diferentes facultades, oferta de extensión y media técnica para 2021-1
Se lograron crear en la plataforma de mi U virtual un total de 449 cursos asociados a las diferentes facultades, oferta de extensión y media técnica para 2021-2</t>
  </si>
  <si>
    <t>Para este semestre se tenia una meta estipulada de 320 cursos, se logro superar la meta con 194 cursos de mas.</t>
  </si>
  <si>
    <t>Para el primer semestre de 2022 se abrieron en total de 514 cursos (Apoyo y 100% virtuales)
Para el segundo semestre de 2022 se abrieron en total de 423 cursos (Apoyo y 100% virtuales)</t>
  </si>
  <si>
    <t xml:space="preserve">Para 2023-1 Se abrieron en total 428 cursos repartidos en las 4 facultades, la Vicerrectoría Académica, y algunos procesos como Quédate en Colmayor, Calidad, Talento Humano, Bienestar y Extensión Académica </t>
  </si>
  <si>
    <t xml:space="preserve">Virtualidad, Colegio Mayor, </t>
  </si>
  <si>
    <t>Grupos con apoyo a la presencialidad</t>
  </si>
  <si>
    <t>2020-1: 455 grupos con apoyo a la presencialidad.
2020-2 se cerro el semestre con un consolidado total de 572 grupos con apoyo a la presencialidad.</t>
  </si>
  <si>
    <t>561 grupos con apoyo a la presencialidad en 2021-1.</t>
  </si>
  <si>
    <t>Se abrieron 561 grupos de apoyo a las Tic para el semestre 2021-1
Se abrieron 670 grupos de apoyo a las TIC en el semestre 2021-2</t>
  </si>
  <si>
    <t>Se crearon 759 grupos para el primer semestre de 2022-1 con apoyo en las plataformas virtuales que tiene la institución (Mi u Virtual y @Medellin)</t>
  </si>
  <si>
    <t>Para el primer semestre se realizaron 759 grupos con apoyo virtual
Para el segundo semestre se realizaron 756 grupos con apoyo virtual</t>
  </si>
  <si>
    <t>Para el primer semestre de 2023-1 se lograron abrir 760 grupos que corresponden a los programas académicos de las 4 facultades, cursos de ingles, extensión, y electivas de la vice académica</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</si>
  <si>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</si>
  <si>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</si>
  <si>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</si>
  <si>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</si>
  <si>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El efecto de tratamiento promedio (ATE) es positivo y significativo, indicando que el asistir con regularidad a las acciones de Quédate en Colmayor aumenta la probabilidad de que los estudiantes permanezcan activos en un 28,9%.</t>
  </si>
  <si>
    <t>Este indicador se reporta anualmente por tal motivo no se tiene  información.</t>
  </si>
  <si>
    <t>Se anexa pdf con la descripción del indicador.</t>
  </si>
  <si>
    <t xml:space="preserve">Permanencia, Colegio Mayor, </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</si>
  <si>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</si>
  <si>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</si>
  <si>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Se realizó la documentación de los procedimientos y caracterización, se identificó los responsables por cada linea, se inició el trámite de todas las solicitudes estadísticas institucionales a través del canal del observatorio para la permanencia y calidad académica, por el lado de acceso está en funcionamiento al igual que graduación, solo falta la formalización documental en el proceso de calidad.</t>
  </si>
  <si>
    <t>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Como soporte se anexa:
Mapa de procesos institucional</t>
  </si>
  <si>
    <t xml:space="preserve">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</si>
  <si>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</si>
  <si>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</si>
  <si>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</si>
  <si>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 xml:space="preserve">Instituciones de educación media articuladas en el año 2021:
Institución Educativa Lola González
Institución Educativa Mariscal Robledo
Institución Educativa Presbítero Antonio José Bernal Londoño
Institución Educativa Santa Juana 
Institución Educativa Sor Juana
El proceso de articulación se realiza de manera anual. </t>
  </si>
  <si>
    <t xml:space="preserve">
*Articuladas año 2021
Institución Educativa Mariscal Robledo
Institución Educativa Santa Juana 
Institución Educativa Sor Juana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Como soporte se anexaron:
Cartas firmadas por rectores de las IE articuladas en 2022</t>
  </si>
  <si>
    <t xml:space="preserve">*Articuladas año 2021
Institución Educativa Mariscal Robledo
Institución Educativa Santa Juana 
Institución Educativa Sor Juana
Instituciones articuladas en el año 2022
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Presbítero Antonio José Bernal
</t>
  </si>
  <si>
    <t>Institución Educativa Diego Echavarría Misas
Institución Educativa El Playón
Institución Educativa Horacio Muñoz Suescún
Institución Educativa La Esperanza
Institución Educativa Olaya Herrera
Institución Educativa Maria Montesori
Institución Educativa Ramón Giraldo Ceballos
Institución Educativa San Vicente
Institución Educativa Alcaldía de Medellín
Institución Educativa Lola González
Como soporte se anexan: cartas firmadas por rectores de las IE articuladas en 2023</t>
  </si>
  <si>
    <t>Estudiantes que aprueban el semestre, superando sus dificultades académicas</t>
  </si>
  <si>
    <t>Los datos para el cálculo de este indicador fueron: 
Est Ganan=167
Est. Pierden=13
Total Est=180
Este es el total de estudiantes atendidos en el año 2020</t>
  </si>
  <si>
    <t>El 94,19% de los estudiantes que asistieron a los servicios de psicología del aprendizaje 3 o más veces aprobaron el semestre 2021-1.</t>
  </si>
  <si>
    <t>Indicador anual, que recoge a los estudiantes que asistieron 3 o más veces y que aprobaron el semestre 2021-1 o 2021-2. 
# Estudiantes con 3 o más asistencias: 164
# Estudiantes que aprueban el semestre: 153
# Estudiantes que no aprueban el semestre: 11
Indicador: 153/164</t>
  </si>
  <si>
    <t>#Estudiantes que asisten más de 3 veces: 110
#Estudiantes que ganan: 100
#Estudiantes que pierden: 10
Como soporte se anexa el archivo excel con la base de datos y el cálculo del indicador</t>
  </si>
  <si>
    <t xml:space="preserve">En el año 2022 se tuvo un total de 218 estudiantes que asistieron a los servicios de psicopedagogía de atención individual más de 3 veces durante el semestre; de estos, 110 asistieron en el 2022-1 y 108 en el 2022-2, de los cuales 100 y 199 estudiantes ganaron el semestre, respectivamente, manteniendo así la regularidad del servicio y la fidelización de los estudiantes, además, el servicio de psicopedagogía - atención individual se prestó en la Ciudadela, ofreciendo alternativas a los estudiantes para que pudieran acceder al servicio desde su sede de estudios. El indicador de mejora de los estudiantes que aprueban el semestre superando sus dificultades académicas se mantuvo por encima del 90%, tanto a nivel semestral (90,91% para 2022-1 y 91,67% para 2022-2) como anual (91,28%). A pesar de mostrar una leve disminución respecto a años y semestres anteriores, se destaca que el número de estudiantes asistentes fue muy superior respecto al 2021, lo cual demuestra que el interés del estudiante por mejorar su proceso de aprendizaje y los esfuerzos del subproceso por retomar los niveles de cobertura que se tenían antes de pandemia. </t>
  </si>
  <si>
    <t xml:space="preserve">#Estudiantes que asisten más de 3 veces: 111
#Estudiantes que ganan: 101
#Estudiantes que pierden: 10
Como soporte se anexa el archivo excel con la base de datos y el cálculo del indicador
En el 2023-1 el periodo 2023-1 111 estudiantes asistieron al servicio de atención individual de psicopedagogía con regularidad, de estos, 101 (90,99%) obtuvieron una nota promedio crédito igual o superior a 3.0, superando sus dificultades académicas. 
Para este periodo el indicador se mantuvo por encima del 90%, similar al año anterior (2022-1 y 2022-2), lo cual 
evidencia el interés del estudiante por mejorar su proceso de aprendizaje y los esfuerzos del subproceso por impactar
en la permanencia estudiantil, pues en este periodo se ofreció a toda la comunidad estudiantil el servicio de atención 
individual - neuropsicología, enfocado en estudiantes con dificultades en su aprendizaje. En este sentido, se mantiene 
la regularidad del servicio y fidelización de los estudiantes, quienes ven en esta estrategia un apoyo para superar
tus dificultades académicas.
</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</si>
  <si>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</si>
  <si>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</si>
  <si>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</si>
  <si>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 xml:space="preserve">Indicador anual, que recoge a los estudiantes que vieron la asignatura por primera vez en 2021-1 o en 2021-2. 
#Estudiantes de primer curso que asisten más de 5 veces:198
#Estudiantes que ganan la materia:168
#Estudiantes que pierden la materia: 30
Indicador: 168/198 = 84,5%
</t>
  </si>
  <si>
    <t>#Estudiantes que asisten más de 5 veces: 259
#Estudiantes que ganan: 208
#Estudiantes que pierden: 51
Como soporte se anexa el archivo excel con la base de datos y el cálculo del indicado</t>
  </si>
  <si>
    <t>En el año 2022 se tuvo un total de 523 estudiantes que asistieron a las asesorías académicas más de 5 veces en el semestre
y que estaban viendo por primera vez la asignatura por la cual consultaron en las asesorías; de estos, 259 asistieron en 2022-1
y 264 en el 2022-2, con un total de 208 y 219 estudiantes que ganaron la asignatura,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tanto a nivel semestral (80,31% en 2022-1 y 82,95% 
en 2022-2) como anual (81,64%), cumpliendo la meta estimada para el 2022. A pesar de mostrar una disminución del indicador
respecto a semestres y años anteriores, el número de estudiantes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</si>
  <si>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 xml:space="preserve">#Estudiantes que asisten más de 5 veces: 263
#Estudiantes que ganan: 206
#Estudiantes que pierden: 57
Como soporte se anexa el archivo excel con la base de datos y el cálculo del indicador
En el periodo 2023-1 263 estudiantes cursaron una asignatura por primera vez, para la cual tomaron asesorías 5 o más veces,
de estos 206 ganaron la asignatura (78,3%). Con respecto al mismo periodo el año anterior (2022-1) hubo una leve disminución
del indicador, pasando de 80,3% a 78,3%, sin embargo, se mantuvo la cobertura en el periodo, lo cual da muestra de la fidelización
que tienen los estudiantes con las asesorías, con un promedio de asistencias de 10,4 reconociendo en estas un acompañamiento para lograr los resultados académicos esperados. 
Desde la educación media los estudiantes están llegando con unos niveles de competencias más bajas en el área de matemáticas, consecuencia derivada de la formación recibida durante la pandemia y la alternancia virtual.
Esto está impactando en los resultados académicos de esta asignatura que es de primer semestre en la mayoría de los programas y es la asignatura con más asistencias a asesorías.
</t>
  </si>
  <si>
    <t>Mejora en el rendimiento académico de los estudiantes que asisten a los servicios ofertados de Ciencias Básicas, en estudiantes repitentes</t>
  </si>
  <si>
    <t>Mejoran: 17
No mejoran: 20
Total: 20</t>
  </si>
  <si>
    <t>El 85,71% de los estudiantes que repetían en 2021-1 la asignatura de ciencias básicas matriculada, y que a su vez asistieron a los servicios de ciencias básicas, tuvieron una mejora en la nota final.</t>
  </si>
  <si>
    <t xml:space="preserve">Indicador anual, que recoge los estudiantes que repitieron la asignatura por la cual consultaron en 2021-1 o  en 2021-2.
#Estudiantes repitentes:61
#Estudiantes que mejoran:48
#Estudiantes que no mejoran: 13
Indicador: 48/61 = 79%
</t>
  </si>
  <si>
    <t>#Estudiantes repitentes: 134
#Estudiantes que mejoran: 118
#Estudiantes que no mejoran: 16
Como soporte se anexa el archivo excel con la base de datos y el cálculo de indicador, rastreando 4 periodos atrás</t>
  </si>
  <si>
    <t>En el año 2022 se tuvo un total de 271 estudiantes que asistieron a las asesorías académicas que estaban repitiendo la asignatura por la cual consultaron en las asesorías; de estos, 134 asistieron en 2022-1 y 137 en el 2022-2, con un total de 118 y 106 estudiantes que mejoraron la nota respecto a la ultima obtenida, respectivamente. Las estrategias implementadas en el 2022 lograron mantener la regularidad del servicio y fidelización de los estudiantes, además, los servicios de asesorías académicas se prestaron en la Ciudadela y de manera virtual, ofreciendo alternativas a los estudiantes para que pudieran acceder a los servicios. Este indicador se mantuvo sobre el 80%: 88,06% en 2022-1 y 82,66%  anual, pero bajó al 77,37% en el 2022-2, sin embargo, se cumplió la meta estimada para el 2022. El número de estudiantes repitentes que asistieron es muy superior respecto al 2021, lo cual es una muestra de que los estudiantes tienen interés en su proceso de aprendizaje y en el éxito académico, pues buscan en los servicios de Quédate un aliado para lograr sus objetivos. Así mismo, esto demuestra que las estrategias implementadas en el servicio de asesorías académicas han logrado cumplir sus objetivos.</t>
  </si>
  <si>
    <t xml:space="preserve">#Estudiantes repitentes: 122
#Estudiantes que mejoran: 110
#Estudiantes que no mejoran: 12
Como soporte se anexa el archivo excel con la base de datos y el cálculo de indicador, rastreando 4 periodos atrás.
En el 2023-1 122 estudiantes que asistieron a las asesorías estaban repitiendo la asignatura por la cual consultaron, de estos
110 (90,16%) mejoraron la nota obtenida respecto la última vez que habían cursado (y perdido) la asignatura. Con respecto al
mismo periodo el año anterior (2022-1) hubo un aumento del indicador, pasando de 88,06 a 90,16%. </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</si>
  <si>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</si>
  <si>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</si>
  <si>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</si>
  <si>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</si>
  <si>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 xml:space="preserve">La tasa de deserción anual generada por SPADIES 3.0 se consolidó para el periodo académico 2020-1 en 9.8%. 
</t>
  </si>
  <si>
    <t>La tasa reportada hace referencia al periodo 2020-2, teninendo en cuenta la metodología de cálculo de SPADIES 3.0
Como soporte se anexa:
Archivo .csv original de SPADIES - Tasa de deserción anual calculada por institución en porcentaje y cantidades</t>
  </si>
  <si>
    <t xml:space="preserve">La tasa de deserción anual medida por el MEN es un reflejo de corto plazo del comportamiento de la deserción estudiantil, la cual muestra, a nivel general, cómo se está comportando este fenómeno dentro de la Institución. Para 2021-2 esta tasa se ubicó en 8,84%, con un incremento de 1,48 puntos porcentuales por encima de la tasa del 2021-1 (7,36%). Si bien es claro que la deserción estudiantil es un fenómeno multicausal donde interactúan factores internos y externos al estudiante y a la Institución, se destaca como un factor importante la pandemia, que tuvo repercusiones
en la operatividad de la Institución, la metodología de clases y en aspectos de adaptación social y académica de los estudiantes, pues para el 2021-2 la Institución atravesó un proceso de "retorno a la normalidad", pasando de la metodología virtual adoptada en la pandemia a un retorno a la presencialidad. En este sentido, los estudiantes atravesaron por distintos cambios a nivel personal y académico que pudieron haber afectado su continuidad en el programa y la Institución. 
</t>
  </si>
  <si>
    <t>La tasa reportada hace referencia al periodo 2021-2, teniendo en cuenta la metodología de cálculo de SPADIES 3.0 y la disponibilidad del dato. Como soporte se anexa:
Archivo .excel original de SPADIES - Tasa de deserción anual calculada por institución en porcentaje y cantidades
La tasa de deserción anual medida por el MEN es un reflejo de corto plazo del comportamiento de la deserción estudiantil,
la cual muestra, a nivel general, cómo se está comportando este fenómeno dentro de la Institución. El último dato disponible
en SPADIES para la tasa de deserción anual es 2021-2 (8,84%). Esta tasa, comparada con la tasa de deserción anual del Sistema (12,34%)
es menor, lo cual refleja los resultados de las buenas prácticas y acciones en pro de la permanencia estudiantil que
realiza día a día la Institución.</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</si>
  <si>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</si>
  <si>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</si>
  <si>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</si>
  <si>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Para el 2021 se desarrollaron 3 tableros adicionales al de 2020. Estos tableros se encuentran publicados en el repositorio académico de Quédate en Colmayor, el cual tiene acceso libre.
Tablero Exclusión Institucional
Tablero Spadies - Institucional
Tablero Spadies - Facultades
Tablero Resultados Académicos
https://sites.google.com/colmayor.edu.co/observatorio-q/inicio?authuser=0</t>
  </si>
  <si>
    <t>Tablero Exclusión Institucional
Tablero Spadies - Institucional
Tablero Spadies - Facultades
Tablero de Resultados Académicos
Tablero Causas de Cancelación de Semestre
Tablero población estudiantil
Como soporte se anexa: hipervínculo donde se pueden observar los tableros desarrollados y foto del tablero de resultados, ya que este es de acceso restringido</t>
  </si>
  <si>
    <t>En el 2022 se realizaron los tableros:
Tablero Causas de Cancelación de Semestre
Tablero Población Estudiantil
Tablero Caracterización de Bajo Rendimiento
Tablero Caracterización de No renovación de Matrícula
Tablero de Cobertura ? Quédate 
Tablero Evaluación de Servicios Quédate en Colmayor
El acumulado es de 10 tableros</t>
  </si>
  <si>
    <t>en el 2023-1 se realizó el Tablero de resultados académicos en su versión en Power BI, para un total de 11 tableros acumulados en el cuatrienio.
Link tablero:  https://app.powerbi.com/view?r=eyJrIjoiMTM3NDYwMTEtMTM0YS00NTA3LTljMzAtZTk1YjhhMTJlMWFkIiwidCI6ImFlMmMwMTgyLWUwODItNDIxYy1hZGZiLTUyYWQ2YWJmNTRhZiJ9</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</si>
  <si>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</si>
  <si>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</si>
  <si>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</si>
  <si>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Se realizaron 23 en el 2020 y para el 2021 se logró desarrollar 2 cartillas para el proceso de enseñanza y aprendizaje, las cuales se llaman: Guía didáctica
para procesos de aprendizaje en estudiantes con ASPERGER y Guía psicopedagógica de apoyo a los procesos de aprendizaje. Además se realizó el curso virtual Herramientas digitales para la enseñanza y aprendizaje.
Como soporte se anexó el hipervínculo de las guías y los certificados de los participantes:
https://sites.google.com/colmayor.edu.co/quedate/libros?authuser=0
</t>
  </si>
  <si>
    <t>Se realizaron 23 en el 2020, para el 2021 se desarrollaron 2 cartillas para el proceso de enseñanza y aprendizaje y se realizó el curso virtual Herramientas digitales para la enseñanza y aprendizaje, para un total de 26.
En el primer semestre de 2022 se diseñaron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Como soporte se anexan los pdf de las nuevas herramientas diseñadas y el hipervínculo donde se pueden descargar:
https://sites.google.com/colmayor.edu.co/quedate/fichas?authuser=0
https://sites.google.com/colmayor.edu.co/quedate/guias?authuser=0
La imagen de la página de inicio del curso alijado en Mi U Virtual</t>
  </si>
  <si>
    <t>En el año 2022 se realizaron: 
En el 2022-1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En el 2022-2 se realizaron los cursos de Herramientas Digitales para la Enseñanza y Aprendizaje y el curso Curso Metodología TBR: Una enseñanza amigable con el cerebro. Ambos cursos dirigidos a docentes.
El acumulado es de 38 herramientas metacognitivas.</t>
  </si>
  <si>
    <t>En el 2023-1 se diseñaron y materializaron 3 reglas con información de matemáticas y trigonometría. Para un acumulado de 41 herramientas en el cuatrienio.</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</si>
  <si>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</si>
  <si>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</si>
  <si>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</si>
  <si>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</si>
  <si>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</si>
  <si>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</si>
  <si>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Por otro lado se han definido términos de referencia para el estudio de impacto de la internacionalización a nivel institucional, igualmente  se ha avanzado en la consulta del profesorado, grupos de investigación y externos que podría ayudar con las tareas, pero por las circunstancias de este entretiempo, muchos han declinado a la invitación por el elevado volumen de tareas en sus instituciones y algunas circunstancias familiares de elemental comprensión.</t>
  </si>
  <si>
    <t xml:space="preserve">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2022: se tienen en ejecución los siguientes estudios para programas profesionales y tecnológicos (de acuerdo a las necesidades), los cuales a finales de la vigencia se espera que alcancen avances significativos en aplicación de instrumentos y grupos focales y operacionalización de variables:
- Evaluación de impacto en Formación en pregrado
- Internacionalización
- Análisis de Valor agregado en la I.U. Colmayor
- Caracterización de población estudiantil
- Análisis de percentiles y niveles de desempeño.
</t>
  </si>
  <si>
    <t>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de los cuales 5 se ejecutaron al 100% y los dos restantes tienen ejecución del 70% y 60%.
Proyectos con ejecución al 100% en diciembre 2022
?	Resultados de las Pruebas Saber Pro de la I.U. Colmayor: Ventana 2017 - 2021
?	Resultados de las Pruebas Saber Pro para el Programa de Construcciones Civiles de la I.U. Colmayor: Ventana 2017 - 2021
?	Análisis de Valor Agregado para la I.U. Colmayor: Estudiantes que Presentaron Saber Pro en los Años 2019 - 2020
?	Resultados de las Pruebas Saber TyT de la I.U. Colmayor: Ventana 2017 - 2021
?	Caracterización de la población estudiantil de la I.U. Colmayor: Ventana 2018 a 2021
Con un 70% de ejecución se encuentra la Evaluación del impacto de la formación de pregrado en los graduados de la Institución Universitaria Colegio Mayor de Antioquia - I.U. Colmayor: Ventana 2015 ? 2021.
Con un 60% de ejecución Evaluación del impacto de la Internacionalización en la Institución Universitaria Colegio Mayor de Antioquia. Ventana: 2017 ? 2021.</t>
  </si>
  <si>
    <t xml:space="preserve">Indicador acumulado:
2020: Se realizó Estudio de evaluación curricular en perspectiva de la cuarta revolución industrial.
2021: Se realizó el Estudio de Impacto de la Investigación.
Para el año 2022 se adelantaron 7 proyectos de investigación en el marco de la Agenda de Estudios Institucionales en Clave de Autoevaluación.
2023:
Evaluación de Impacto en la Formación de Pregrado (100%) inició en 2022
Evaluación de Impacto de la Internacionalización (90%) inició en 2022
Resultados Saber Pro ventana 2018-2022
Resultados Saber TyT ventana 2018-2022
Evaluación de Impacto de la Extensión 
</t>
  </si>
  <si>
    <t xml:space="preserve">Vicerrectoría Académica, Planeación Institucional, Colegio Mayor, </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</si>
  <si>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</si>
  <si>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</si>
  <si>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</si>
  <si>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A. PROGRAMAS ACREDITADOS A 23_11_2021
    1. Tecnología en Gestión de Servicios Gastronómicos: vencimiento 21 de febrero de 2022 - (En proceso de reacreditación, en plataforma SACES CNA en estado "Con Pares designados (Evaluación Externa)",  visita  de evaluación externalos días 25 y 26 de noviembre de 2021.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"Con Pares designados (Evaluación Externa)",  visita  de evaluación externalos días 18 y 19 de noviembre de 2021.
B. PROGRAMAS EN PROCESO DE ACREDITACIÓN 
En estado "Para ponencia del Consejero"
   1. TECNOLOGIA EN DELINEANTE DE ARQUITECTURA E INGENIERIA - recibió marzo 2021, se entregaron comentarios del rector a informe de avelaluación externa junio 2021, para ponencia de cocenjero junio 2021.
   2. PLANEACIÓN Y DESARROLLO SOCIAL - recibió octubre 2020, se entregaron comentarios del rector a informe de avelaluación externa diciembre 2020, para ponencia de cocenjero enero 2021.
 ***  En estado "Con concepto"
   1. INGENIERÍA AMBIENTAL - 26 se agosto 2021 se reflejó en SACES CNA el cambio de estado a ?con concepto, en espera de emisión de resolución de acreditación.
   En estado en "En preselección Pares (Evaluación Externa)", pendientes de visita:
   1. CONSTRUCCIONES CIVILES
   2. TECNOLOGÍA EN GESTIÓN COMUNITARIA
   3. ARQUITECTURA
ANEXO COMUNICADO CIAC 4 DE NOVIEMBRE
ANEXO CORREOS Y COMUNICADOS MEN Y CNA</t>
  </si>
  <si>
    <t>A. PROGRAMAS ACREDITADOS A 30_06_2022
1. Tecnología en Gestión de Servicios Gastronómicos: vencimiento 21 de febrero de 2022 - (En proceso de reacreditación, en plataforma 
     SACES CNA en estado "Para ponencia de consejero")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"Para ponencia de consejero")
5. Ingeniería Ambiental: 6 años_Resolución 023032 del 30 de noviembre de 2021.
6. Planeación y Desarrollo Social:  6 años_Resolución 009415 27 MAY 2022.
B. PROGRAMAS EN PROCESO DE ACREDITACIÓN 
En estado "Para ponencia del Consejero"
1. TECNOLOGÍA EN DELINEANTE DE ARQUITECTURA E INGENIERÍA en estado "Para ponencia de consejero") desde el 30 de junio de 2021.
En estado en "En espera informe de pares":
1. CONSTRUCCIONES CIVILES
2. TECNOLOGÍA EN GESTIÓN COMUNITARIA
3. ARQUITECTURA.</t>
  </si>
  <si>
    <t>A.	PROGRAMAS ACREDITADOS A 20_01_2023 
1.	Tecnología en Gestión de Servicios Gastronómicos: vencimiento 21 de febrero de 2022 - (En proceso de reacreditación, en plataforma SACES CNA en estado "Con concepto") 
2.	Administración de Empresas Turísticas: 6 años Resolución 21401 del 11 de noviembre de 2020 
3.	Bacteriología y Laboratorio Clínico: 6 años Resolución 7454 del 30 de abril de 2021 
4.	Biotecnología: vencimiento 12 de marzo de 2022- (En proceso de reacreditación, en plataforma SACES CNA en estado "Con concepto") 
5.	Ingeniería Ambiental: 6 años Resolución 023032 del 30 de noviembre de 2021. 
6.	Planeación y Desarrollo Social: 6 años Resolución 009415 27 MAY 2022. 
B.	PROGRAMAS EN PROCESO DE ACREDITACIÓN
?	En estado "Con concepto" 
1. TECNOLOGÍA EN DELINEANTE DE ARQUITECTURA E INGENIERÍA desde el 20 de diciembre de 2022. 
?	En estado en "Para ponencia del Consejero": 
1. CONSTRUCCIONES CIVILES 
2. TECNOLOGÍA EN GESTIÓN COMUNITARIA 
3. ARQUITECTURA.</t>
  </si>
  <si>
    <t>Programas acreditados en alta calidad: 10
1. Bacteriología y Laboratorio Clínico (reacreditado): Resolución 007454 de 30 abr 2021
2. Administración de Empresas Turísticas  (reacreditado): Resolución 021401 de 11 nov 2020
3. Biotecnología (en proceso de reacreditación): Resolución 003989 de 12 mar 2018
4. Tecnología en Gestión de Servicios Gastronómicos  (reacreditado): Resolución 005554 de 05 abr 2023
5. Ingeniería Ambiental: Resolución 023032 de 30 nov 2021
6. Planeación y Desarrollo Social: Resolución 009415 de 27 may 2022
7. Tecnología en Delineante de Arquitectura e Ingeniería: Resolución 001015 de 03 feb 2023
8. Tecnología en Gestión Comunitaria: Resolución 006413 de 20 abr 2023
9. Construcciones Civiles: Resolución 006863 de 27 abr 2023
10. Arquitectura: Resolución 008602 de 25 may 2023</t>
  </si>
  <si>
    <t>Ciencias Basicas</t>
  </si>
  <si>
    <t>Departamento de Ciencias Básicas operando</t>
  </si>
  <si>
    <t>Se expidió la resolución 327 de 2020 por la cual se crea el Programa de Ciencias Básicas de la Institución.</t>
  </si>
  <si>
    <t>En 2020 se creó el Programa de Ciencias Básicas de la Institución</t>
  </si>
  <si>
    <t>En 2020 se creó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</si>
  <si>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</si>
  <si>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</si>
  <si>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</si>
  <si>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t>
  </si>
  <si>
    <t>El indicador es acumulado, por lo tanto se reportan:
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
2022-1:
1) Repositorio de Ciencias Básicas Fac. Arq e Ing.
2)Taller 2 de Química 2.
Para visualizar el Repositorio de Ciencias Básicas debes hacer clic sobre el siguiente enlace : https://miuvirtual.colmayor.edu.co/course/view.php?id=599</t>
  </si>
  <si>
    <t xml:space="preserve">El indicador es acumulado, por lo tanto se reportan:
2021-1: 3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4
1. Taller 1 Álgebra lineal.
2. Taller 1 química 2.
3. Taller 2 dinámica de una partícula.
4. Taller funciones.
2022-1: 2
1) Repositorio de Ciencias Básicas Fac. Arq e Ing.
2)Taller 2 de Química 2.
2022-2: 6 recursos:
1) Taller unidad 5 Álgebra
2) Taller 3 química 2
3) Taller unidad 4 Álgebra
4) Taller 3 trabajo, potencia y energía
5) Taller 4 momento lineal y colisiones
6) Taller límites.
</t>
  </si>
  <si>
    <t xml:space="preserve">Vicerrectoría Académica, Permanencia, </t>
  </si>
  <si>
    <t>Olimpiadas de Ciencias Básicas realizadas</t>
  </si>
  <si>
    <t>Están programadas para el 2022.</t>
  </si>
  <si>
    <t>Actualmente el proyecto de las olimpiadas se encuentra  en la fase de diseño de las preguntas.</t>
  </si>
  <si>
    <t>Debido al cese de actividades en el semestre 2022-2 y a modificaciones en el calendario académico no se realizaron las Olimpiadas. Se tiene proyectado realizar 2 Olimpiadas en la vigencia 2023.</t>
  </si>
  <si>
    <t>Objetivo de las olimpiadas: Fomentar el desarrollo del pensamiento lógico, crítico y creativo en estudiantes de los cursos de Matemáticas Básica (primer semestre), a través de la resolución de problemas matemáticos desafiantes y la aplicación de conceptos fundamentales de la matemática de bachillerato. Asimismo, estas olimpiadas buscan promover el interés y la pasión por las matemáticas entre los participantes, y fortalecer su capacidad para enfrentar retos académicos y personales en el futuro.</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</si>
  <si>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</si>
  <si>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</si>
  <si>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</si>
  <si>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2022-1:
1) Proyecto FAI34
2) Proyecto FAI36</t>
  </si>
  <si>
    <t xml:space="preserve">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
1. Tratamiento de aguas residuales de mesas de corte con plasma por tratamiento primario y foto-Fenton.
2. Degradación de clorhidrato de metformina y glibenclamida en agua comparando los procesos avanzados de oxidación UV/H2O2 y UV/persulfato.
3. Biodegradación de polietileno de baja densidad en suelos con hongos del género Aspergillius sp.
4. Degradación de clorhidrato de metformina en aguas aplicando fotocatálisis heterogénea con TiO2.
 </t>
  </si>
  <si>
    <t>Actividades de extensión desarrolladas en temas de Ciencias Básicas</t>
  </si>
  <si>
    <t>Se realizaron las actividades de extensión: 
1. Curso ? Taller Validation of Analytical Methods.
2. Introducción al diseño experimental y análisis estadístico aplicado.</t>
  </si>
  <si>
    <t>2021-1:
1. Curso ? Taller Validation of Analytical Methods.
2. Introducción al diseño experimental y análisis estadístico aplicado.
2021-2:
1. Cursos vacacionales, introductorios o de nivelación en ciencias básicas.
2. Cursos nivelatorios.</t>
  </si>
  <si>
    <t>Introducción al diseño experimental y análisis estadístico aplicado.
Se tiene proyectado un curso de capacitación docente.</t>
  </si>
  <si>
    <t>Introducción al diseño experimental y análisis estadístico aplicado.
Curso nivelatorio de matemáticas (feb)
Curso nivelatorio de matemáticas (junio)</t>
  </si>
  <si>
    <t>Introductorio de matemáticas
Taller VRQC309 Taller rápido de exámenes dinámicos con Moodle
Taller VRQC310 Taller de Elaboración de preguntas de ciencias básicas con Microsoft Forms</t>
  </si>
  <si>
    <t>Formacion Dual</t>
  </si>
  <si>
    <t>Estudiantes matriculados en programas de formación dual</t>
  </si>
  <si>
    <t>En proceso: Tecnología en Procesos de Repostería y Panificación cuenta con estructura en modalidad dual.
Se establecerán los convenios con las empresas para su posterior adecuación.</t>
  </si>
  <si>
    <t>No se cuenta con programas de formación dual a la fecha.</t>
  </si>
  <si>
    <t>Nuevos programas técnicos y tecnológicos en modalidad dual, ofertados</t>
  </si>
  <si>
    <t>En proceso: Tecnología en Procesos de repostería y panificación cuenta con estructura en modalidad dual.
Se establecerán los convenios con las empresas para su posterior adecuación.</t>
  </si>
  <si>
    <t>No se cuenta con nuevos programas ofertados en modalidad dual.</t>
  </si>
  <si>
    <t xml:space="preserve">Vicerrectoría Académica, Centro de Investigaciones, Colegio Mayor, Centro de Graduados, </t>
  </si>
  <si>
    <t>Empresas articuladas a la estrategia de formación dual</t>
  </si>
  <si>
    <t>58 empresas articuladas a la estrategia de formación dual al 30 de junio de 2021</t>
  </si>
  <si>
    <t>58 empresas articuladas a la estrategia de formación dual en 2021</t>
  </si>
  <si>
    <t>En el marco del modelo CUEE (Comité Universidad Empresa Estado), se llevaron a cabo tres actividades en las cuales se tuvo la siguiente participación de empresas:
Pasantías: 6 empresas
Retos de innovación abierta: 4 empresas
Rueda de talento: 25 empresas</t>
  </si>
  <si>
    <t xml:space="preserve">En el marco del modelo CUEE (Comité Universidad Empresa Estado), se llevaron a cabo las estrategias de (pasantías, retos de innovación abierta y la rueda de talento) en las cuales se tuvo la siguiente participación de empresas en el año:
Semestre 1
Pasantías: 6
Retos: 4
Rueda de talento: 25
Semestre 2
Pasantías: 8
Retos: 4 
</t>
  </si>
  <si>
    <t>En el marco del modelo CUEE (Comité Universidad Empresa Estado), se llevaron a cabo las estrategias de pasantías empresariales y retos de innovación abierta, en las cuales se tuvo la siguiente participación de empresas en el SEMESTRE 1: 
Pasantías: 10 empresas (Conconcreto, Colorquímica, protokimika, Gentech Biosciences, Comercial Card PTM, Presencia Colombo Suiza, Piloto S.A.S, ISA interconexión eléctrica, Fundación Socya, Ultrabordados)
Retos: 6 empresas (Colcafé, Postobón, Compañía de Galletas Noel, Metro de Medellín, Cl Hermeco Offcorss, Novaventa)</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</si>
  <si>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</si>
  <si>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</si>
  <si>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</si>
  <si>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 xml:space="preserve">19 estudiantes participaron en pasantías CUEE en el semestre 2021-1
32 estudiantes participaron en retos CUEE en el semestre 2021-2
44 estudiantes participaron en pasantías CUEE en el semestre 2021-2
</t>
  </si>
  <si>
    <t>En el marco de la estrategia CUEE (Comité Universidad Empresa Estado) se tuvo la siguiente participación de estudiantes:
Pasantías: 79 estudiantes
Retos de innovación abierta: 36 estudiantes</t>
  </si>
  <si>
    <t xml:space="preserve">En el marco de la estrategia CUEE (Comité Universidad Empresa Estado) se tuvo la siguiente participación de estudiantes: 
Semestre 1
Pasantías: 79 
Retos de innovación abierta: 36 
Semestre 2
Pasantías: 134
Retos de innovación abierta: 33
</t>
  </si>
  <si>
    <t>En el marco del modelo CUEE (Comité Universidad Empresa Estado), se llevaron a cabo las estrategias de pasantías empresariales y retos de innovación abierta, en las cuales se tuvo la siguiente participación de estudiantes en el SEMESTRE 1: 
Pasantías: 136 (20 AET, 10 BACTE, 38 BIO, 12 ICO, 16 PDS, 8 TGAM, 32 TSST)
Retos: 44 estudiantes (6 biotecnología, 3 ingeniería ambiental, 15 ingeniería comercial, 1 planeación y desarrollo social, 19 tecnología SST)</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</si>
  <si>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</si>
  <si>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</si>
  <si>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1 docente participó en pasantías CUEE en el semestre 2021-1
9 docentes participaron en retos CUEE en el semestre 2021-2
3 docentes participaron en pasantías CUEE en el semestre 2021-2</t>
  </si>
  <si>
    <t>En le marco de la estrategia CUEE (Comité Universidad Empresa Estado), se tiene la siguiente participación de docentes:
Pasantías: 5
Retos de innovación abierta: 4</t>
  </si>
  <si>
    <t xml:space="preserve">En el marco de la estrategia CUEE (Comité Universidad Empresa Estado), se tiene la siguiente participación de docentes: 
Semestre 1
Pasantías: 5 
Retos de innovación abierta: 4
Semestre 2
Pasantías: 8
Retos de innovación abierta: 4
</t>
  </si>
  <si>
    <t>En el marco del modelo CUEE (Comité Universidad Empresa Estado), se llevaron a cabo las estrategias de pasantías empresariales y retos de innovación abierta, en las cuales se tuvo la siguiente participación de docentes en el SEMESTRE 1: 
Pasantías: 10 
Retos: 7</t>
  </si>
  <si>
    <t>Centro de Recursos para el aprendizaje y la investigacion</t>
  </si>
  <si>
    <t>Centro de Recursos para el Aprendizaje y la Investigación, operando</t>
  </si>
  <si>
    <t>La meta está programada para 2023.</t>
  </si>
  <si>
    <t xml:space="preserve">Biblioteca, </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</si>
  <si>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</si>
  <si>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</si>
  <si>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</si>
  <si>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 xml:space="preserve">13 bases de datos académicas y administrativas:
Base de datos E-global: Ambientalex, Leyex.info, SST
Base de datos Virtual pro
Base de datos Janium (Administrativa)
Base de datos PasaLaPagina
Base de datos E-Libro 
Base de datos Ebsco
Base de datos Urkund (Antiplagio)
Base de datos Architectural 
Bases de datos de libros electrónicos
Mc-Graw
ECOE 
Alfaomega
Digital Content: Ebooks7-24
y el ingreso al Consorcio Colombia que incluye:
Elsevier - Consorcio Nacional - Banda 3ª: Incluye acceso a ScienceDirect College Edition + Scopus
ORCID Colombia
Oxford University Press - Consorcio Nacional - Banda 3A
Sage - Consorcio Nacional - Banda 3A
Springer - Consorcio Nacional - Banda 3ª
</t>
  </si>
  <si>
    <t>Se tienen operando 17 bases de datos. Para este primer semestre se han renovado 8 de ellas por vencimiento de la suscripción..</t>
  </si>
  <si>
    <t>Se adquirieron las siguientes fuentes y recursos para la operabilidad de la Biblioteca 24/7: Plataforma de Libros electrónicos: E-libro, Alfaomega Cloud, Plataforma E-Book 7/24 con las siguientes casas editoriales ( Diseño, Nobuko, Pearson, CIB), Plataforma Global Services (Leyex.info, Ambientalex, SGSST), Ebsco, Virtual Pro, Janium, PasalaPágina, Camacol, Jove, y por el Consorcio Colombia: (Springer, Taylor &amp; Francis, Oxford, Nature, Sage, Science Direct y Scopus).
Anotación: Algunas bases de datos están incluidas dentro de las plataformas suscritas: E-Book 7/24, (4) Global Services (3) y una de ellas es administrativa (Janium)</t>
  </si>
  <si>
    <t>En el 2023-1 se suscribieron las siguientes 6 plataformas que contienen 16 fuentes de información (Virtual pro, Ebsco, Leyex.info, SST, Ambientalex, Springer, Oxford, Taylor &amp;Francis, Sage, Elsevier, CIB, Pearson, Mcgraw-Hill, CP67-Diseño, Diaz de Santos, Ecoe</t>
  </si>
  <si>
    <t xml:space="preserve">Biblioteca, Colegio Mayor, </t>
  </si>
  <si>
    <t>Participación en redes de acceso abierto</t>
  </si>
  <si>
    <t>Se tiene programada la meta para 2021.</t>
  </si>
  <si>
    <t>La Institución aún no hace parte de redes de acceso abierto puesto que no se ha ingresado al Consorcio Colombia, (se proyecta el el ingreso el 1 de enero de 2022).</t>
  </si>
  <si>
    <t>Se cumplió con el ingreso al  Consorcio Colombia.</t>
  </si>
  <si>
    <t>Se mantiene la participación en el Consorcio Colombia.</t>
  </si>
  <si>
    <t>Se mantiene la suscripción al Consorcio Colombia y con ella la participación en redes de acceso abierto. De la cual hacen parte el Ministerio de Ciencia Tecnología e Innovación, el Ministerio de Educación Nacional, ASCUN y Consortia con 61 Instituciones de Educación Superior que realizan un trabajo colaborativo e incluyente a través de sus diferentes comisiones de trabajo.</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</si>
  <si>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</si>
  <si>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</si>
  <si>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</si>
  <si>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Se adquirieron 3 equipos que hacen parte de la Biblioteca CRAI.
Equipo de Auto-Préstamo
Equipo de Auto-Devolución
Equipo Esterilizador de Libros
Y se suscribió la App MyLoft para el acceso a las bases de datos académicas y Científicas para la población académica.</t>
  </si>
  <si>
    <t xml:space="preserve">Se adquirieron 3 equipos que hacen parte de la Biblioteca CRAI. Equipo de Auto-Préstamo Equipo de Auto-Devolución Equipo Esterilizador de Libros Y se suscribió la App MyLoft para el acceso a las bases de datos académicas y Científicas para la población académica. Estos se mantienen. 
Se está suscribiendo un sistema integral para subir las cartas descriptivas de los docentes a través de Booklink y un sistema de formación autónoma para las normas de estilo utilizadas en la Institución a través de Sibila.
</t>
  </si>
  <si>
    <t>Se adquirieron en el 2021 3 equipos que hacen parte de la Biblioteca CRAI. Equipo de Auto-Préstamo, Equipo de Auto-Devolución y Equipo Esterilizador de Libros.
Para este año 2022 se renovó la suscripción a la App MyLoft para el acceso a las bases de datos académicas y Científicas para la población académica. 
Se suscribió además un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Para que esto fuera posible era necesario el pago de una licencia de "Derechos Reprográficos" a través del CDR
Y se suscribió además un sistema de formación autónoma para el aprendizaje de las normas de estilo utilizadas en la Institución APA, Vancouver y IEEE) a través de Sibila.</t>
  </si>
  <si>
    <t xml:space="preserve">Se renovó la licencia en el 2023-1 de un sistema de formación autónoma para el aprendizaje de las normas de estilo utilizadas en la Institución APA, Vancouver y IEEE) a través de Sibila.
Siguen los equipos que hacen parte de la Biblioteca CRAI: Equipo de Auto-Préstamo, Equipo de Auto-Devolución y Equipo Esterilizador de Libros.
Y el sistema integral (Booklick) donde se puede consultar la bibliografía de las cartas descriptivas (Videos, notas de clase, capítulos de libros impresos, entre otros), se vinculó las booklists y el buscador de la Biblioteca en el Aula Virtual de la Institución ? Moodle, se adquirió a través de esta licencia un Metabuscador que permite reunir y centralizar en una sola plataforma las bases de datos, el repositorio de información y el catálogo público de la biblioteca y un módulo de estadísticas: Dashboard y análisis de datos, posibilidad de exportar en Excel, PDF, CSV la información consultada por los usuarios que se vence su licencia en enero del 2024.
</t>
  </si>
  <si>
    <t>Estaciones de trabajo para el estudio individual, colaborativo e incluyente, adquiridas</t>
  </si>
  <si>
    <t>La meta está programada para 2022 y 2023, sin embargo en el Plan de Fomento a la Calidad 2021 se incluyó un proyecto para la adecuación de las estaciones de trabajo.</t>
  </si>
  <si>
    <t>En el plan de fomento del 2021 se incluyó la sala de estudio en silencio hasta el momento no se han incorporado los recursos.</t>
  </si>
  <si>
    <t>Para octubre de 2022 se elaboraron los estudios previos luego de la aceptación del diseño de la sala en silencio. Sin embargo y por recomendación de la oficina jurídica no se ejecutó la obra puesto que los muebles debían ser construidos en su totalidad y no se tenía la certeza de la entrega de los mismos en la vigencia 2022-2.</t>
  </si>
  <si>
    <t>EFICACIA ACUMULADA POR PRODUCTOS (2023-01)</t>
  </si>
  <si>
    <t>EFICACIA PONDERADA DEL EJE (2023-01)</t>
  </si>
  <si>
    <t>EFICACIA ACUMULADA PONDERADA DEL EJE (2023-01)</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</si>
  <si>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</si>
  <si>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</si>
  <si>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</si>
  <si>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</si>
  <si>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 xml:space="preserve">La evaluaci?n docente 2021-1  a?n no se encuentra consolidada ya que est? en proceso la calificaci?n por parte de los decanos y los profesores.
9/9/2021
Del total de 486 docentes evaluados, 464 obtuvieron calificación por encima del 80% lo que corresponde al 95.47%  ( de la escala de calificación de 1 a 5, el 80% corresponde a una calificación de 4)
</t>
  </si>
  <si>
    <t>Del total de 482 docentes evaluados, 438 docentes obtuvieron calificación por encima del 80%</t>
  </si>
  <si>
    <t>De 334 docentes evaluados,  314 obtuvieron calificación superior al 80% (4) lo que corresponde al 94.01%
Medición Final:  De 477 docentes evaluados, 453 obtuvieron calificación superior al 80% (calificación igual o superior a 4), lo que corresponde al 94.97%</t>
  </si>
  <si>
    <t>De 475 docentes evaluados, 438 obtuvieron calificación superior al 80% (calificación superior a 4), lo que corresponde al 92.21
En Reunión de la Comisión de personal docente del 17 de febrero de 2023, se determinó autorizar la corrección de autoevaluaciones pendientes o mal calificadas por error y que se tomaran solo las evaluaciones calificadas completamente. Por esto se volvió a generar el calculo de los indicadores quedando finalmente: 
De 460 docentes evaluados, 451 obtuvieron calificación superior al 80% (calificación superior a 4), lo que corresponde al 98.04</t>
  </si>
  <si>
    <t>De 430 docentes evaluados, 419 obtuvieron calificación superior al 80% (calificación superior a 4), lo que corresponde al 97.44%</t>
  </si>
  <si>
    <t xml:space="preserve">Colegio Mayor, Talento Humano, </t>
  </si>
  <si>
    <t>Docentes de planta formados en Doctorado</t>
  </si>
  <si>
    <t>Ana Rada: Se graduó como DOCTORA EN CIENCIAS BÁSICAS BIOMÉDICA en mayo de 2021, UNIVERSIDAD DE ANTIOQUIA.</t>
  </si>
  <si>
    <t>Durante el año 2021 solamente se graduó de Doctorado la docente Ana Rada</t>
  </si>
  <si>
    <t>En el semestre se graduaron dos docentes en Doctorado. 
La Docente Gleidy Urrego se encuentra en periodo de prueba.</t>
  </si>
  <si>
    <t>En el año 2022 se graduaron dos docentes en Doctorado (Dorcas Zuñiga y Gleydy Orrego)</t>
  </si>
  <si>
    <t xml:space="preserve">Vicerrectoría Académica, Colegio Mayor, Talento Humano, Virtualidad, Biblioteca, Permanencia, </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</si>
  <si>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</si>
  <si>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</si>
  <si>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</si>
  <si>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 xml:space="preserve">Los docentes se capacitaron en:
App MyLoft
Urkund
Bases de datos Académicas
Gestor de referencias bibliográfico Mendeley
 | Se realizó el curso virtual "Herramientas digitales para la enseñanza y aprendizaje", el cual se llevó a cabo entre el 13 de abril y el 15 de mayo. | Se programaron durante dos semanas (abril) 18 asesorías masivas sincrónicas con diferentes temas
Se programaron durante dos semanas (octubre) 20 asesorías masivas sincrónicas con diferentes temas </t>
  </si>
  <si>
    <t>Se realizaron capacitaciones en: App MyLoft, Mendeley, Sistema Antiplagio, APA y sesiones de entrenamiento por parte del Consorcio Colombia. | En el primer semestre no se realizaron actividades de capacitación a los docentes. Están programas para el segundo semestre de 2022. | Se programo diplomado en docencia universitaria desde el 13 de julio hasta el 13 de agosto, actualmente contamos con 77 docentes inscritos.</t>
  </si>
  <si>
    <t>Uso de la APP Myloft (Bases de Datos), Mendeley en la Nube, Software antiplagio, ORCID, Sibila (Normas APA), Quizizz y Booklick, Capacitaciones desde el Consorcio Colombia. | 1. Herramientas digitales para la enseñanza y aprendizaje de las ciencias básicas.
2. Metodología TBR. | Se programaron los dos diplomados en docencia universitaria por la Vice académica,
2 Cursos de inclusión para bienestar</t>
  </si>
  <si>
    <t>Uso de la APP Myloft (Bases de Datos) / Capacitaciones desde el Consorcio Colombia, Mendeley en la Nube, Sibila (Normas APA, Vancouver y IEEE) y Booklick. |  | Los profesionales de apoyo del Subproceso de Virtualidad desarrollaron asesorías cortas masivas en diferentes temáticas para los docentes de la Institución, cada temática abordad se planteó de acuerdo a los conocimientos y experiencia del profesional, así como a las necesidades de los docentes para fortalecer sus competencias en el campo digital, especialmente en la plataforma Mi U Virtual y Arroba Medellín, en la cual sus cursos están habilitados, se impactaron a 38 docentes con 105 asistencias</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</si>
  <si>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</si>
  <si>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</si>
  <si>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</si>
  <si>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Se capacitaron un total de 462 docentes en usos de las TIC. | Se capacitaron 30 docentes de la Institución Universitaria Colegio Mayor de Antioquia mediante el curso virtual "Herramientas digitales para la enseñanza y aprendizaje" | 2021-1: Se ofertó el diplomado en docencia universitaria con enfoque en resultados de aprendizaje, para  el semestre 1 con un total de 46 docentes certificados, y se realizaron asesorías masivas en TIC con 56 docentes. Para el segundo semestre un total de 57 docentes certificados</t>
  </si>
  <si>
    <t>Total de docentes capacitados: 102
Cómo observación en las planillas no se tuvieron en cuenta el no. de veces que los docentes recibieron la misma capacitación, solo se registraron 1 vez | En el primer semestre no se realizaron actividades de capacitación a los docentes. Están programas para el segundo semestre de 2022. | Desde el proceso de Virtualidad y la Biblioteca institucional, se trabajó
mancomunadamente con el fin de que docentes, estudiantes y comunidad en
general fueran participes de la charla dictada por el CDR (Centro Colombiano de
Derechos Reprográficos). Un espacio en el cual se abordaron temas como:
derechos de autor, gestión colectiva, licencia digital. Se conto con una asistencia via streaming de 31 usuarios conectados</t>
  </si>
  <si>
    <t xml:space="preserve">Es de aclarar que algunos de estos docentes recibieron varios cursos en "Estrategias de Búsqueda de Información", por esta razón no se adjuntaron nuevamente en este archivo. Se totalizaron los dos periodos donde en el primer semestre se capacitaron 68 docentes y en el segundo periodo del año 132.  | 31 docentes capacitados en herramientas digitales 
51 docentes capacitados en metodología TBR | Asesorías masivas y cursos de capacitación </t>
  </si>
  <si>
    <t>Em el 2023-1 se han formado 161 docentes en los siguientes temas: Uso App Myloft  "Bases de datos, Gestores de Referencia  "Mendeley"
Integridad Académica  (APA, SIBILA, IEEE Y VANCOUVER), Booklick
 |  | Actualmente se tiene 42 docentes que terminan en el mes de agosto el diplomado en docencia universitaria, este diplomado tiene una duración de 100 horas</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</si>
  <si>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</si>
  <si>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</si>
  <si>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</si>
  <si>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Mediante la resolución No. 101 del 28 de abril de 2021 se creó el Programa de Formación y Aprendizaje Docente 4.0.</t>
  </si>
  <si>
    <t>Docentes en procesos de inmersión en lengua extranjera</t>
  </si>
  <si>
    <t>Se presentó proyecto por Plan de Fomento a la Calidad 2021 para la inmersión en lengua extranjera de 15 docentes. El proceso de formación iniciará en 2022.</t>
  </si>
  <si>
    <t xml:space="preserve">Se realizó convocatoria interna y se seleccionaron 22 docentes para el proceso de inmersión en lengua extranjera en la ciudad de Toronto - Canadá.
Los docentes iniciarán el curso de inmersión en el mes de noviembre de 2022.
</t>
  </si>
  <si>
    <t>Se realizó convocatoria interna y se seleccionaron 22 docentes para el proceso de inmersión en lengua extranjera en la ciudad de Toronto - Canadá; sin embargo, los docentes no pudieron iniciar el proceso de inmersión en la vigencia 2022. En los meses de junio-julio se reanudará el proceso y se espera que 30 docentes de planta puedan iniciar el curso de inmersión en lengua extranjera.</t>
  </si>
  <si>
    <t>En 2023-1: Se contó con 21 Docentes en proceso de inmersión en lengua extranjera</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</si>
  <si>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</si>
  <si>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</si>
  <si>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</si>
  <si>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</si>
  <si>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Docentes planta 2021-2: 49 tiempo completo y 11 medio tiempo.
Se suprimen 2 plazas docentes medio tiempo y pasan a 1 plaza tiempo completo.</t>
  </si>
  <si>
    <t xml:space="preserve">Docentes planta 2022-1: 51 tiempo completo (2 sin cubrir) y 11 medio tiempo (1 sin cubrir). </t>
  </si>
  <si>
    <t>Docentes planta 2022-2: 51 tiempo completo (2 sin cubrir) y 11 medio tiempo (1 sin cubrir).</t>
  </si>
  <si>
    <t>53 plazas de TC (51 con titular y 2 en vacancia definitiva)
12 plazas de MT (11 con titular y 1 en vacancia definitiva)</t>
  </si>
  <si>
    <t>Nuevas plazas docentes creadas</t>
  </si>
  <si>
    <t>6 nuevas plazas de 2020.
5 nuevas plazas creadas en 2021 y 1 que fue declarada desierta en 2020 que salieron a convocatoria.</t>
  </si>
  <si>
    <t xml:space="preserve">6 nuevas plazas de 2020.
5 nuevas plazas creadas en 2021 y 1 que fue declarada desierta en 2020 que salieron a convocatoria."
</t>
  </si>
  <si>
    <t xml:space="preserve">2020: 6
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
2021: 5 nuevas plazas creadas y 1 que fue declarada desierta en 2020 que salieron a convocatoria."  En el 2022 no se crearon nuevas plazas. </t>
  </si>
  <si>
    <t>No se han creado nuevas plantas docentes</t>
  </si>
  <si>
    <t xml:space="preserve">Vicerrectoría Académica, Talento Humano, </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</si>
  <si>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</si>
  <si>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</si>
  <si>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</si>
  <si>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</si>
  <si>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Graduados vinculados al programa de diálogo generacional docente que se encuentran dictando cátedra en los programas técnicos laborales en la ciudad de Medellín y regiones.</t>
  </si>
  <si>
    <t>Estudiantes y graduados vinculados al programa de Diálogo Generacional Docente</t>
  </si>
  <si>
    <t>Estudiantes y graduados vinculados al programa de Diálogo Generacional Docente.</t>
  </si>
  <si>
    <t xml:space="preserve">18 Estudiantes y graduados vinculados al programa de Diálogo Generacional Docente
</t>
  </si>
  <si>
    <t>Convocatorias para la vinculación de estudiantes y graduados al programa diálogo generacional docente</t>
  </si>
  <si>
    <t>Se creó el programa Diálogo Generacional Docente mediante resolución y se generó convocatoria permanente y abierta.</t>
  </si>
  <si>
    <t>A través de la Resolución No. 390 de diciembre de 2021 se creó la convocatoria de manera abierta y permanente en el marco del calendario académico de la institución.</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</si>
  <si>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</si>
  <si>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</si>
  <si>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</si>
  <si>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</si>
  <si>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</si>
  <si>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La institución mantiene el reconocimiento de los 5 grupos, con 1 en A1, 1 A,  1 en B y 2 en C.</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</si>
  <si>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</si>
  <si>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</si>
  <si>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 xml:space="preserve">Centro de Investigaciones, Colegio Mayor, </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</si>
  <si>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</si>
  <si>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</si>
  <si>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</si>
  <si>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La distribuición por categoría es de 2 Senior, 3 en asociados y 9 en junior para un total de 14</t>
  </si>
  <si>
    <t>Luego de la medición realizada en la convocatoria 894 d eMinciencias del 2021, cuyos resultados fueron entregados el 24 de mayo 2022, se cuenta con 30 docentes investigadores reconocidos de la siguiente forma:
Junior: 27
Asociado: 2
Senior: 1</t>
  </si>
  <si>
    <t>Luego de la medición realizada en la convocatoria 894 d eMinciencias del 2021, cuyos resultados fueron entregados el 24 de mayo 2022, se cuenta con 30 docentes investigadores reconocidos de la siguiente forma: Junior: 27 Asociado: 2 Senior: 1</t>
  </si>
  <si>
    <t xml:space="preserve">Centro de Investigaciones, Colegio Mayor, Virtualidad, </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</si>
  <si>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</si>
  <si>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</si>
  <si>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</si>
  <si>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 xml:space="preserve">Se aprobó un total de 30 proyectos de investigación por CONVOCATORIA INSTITUCIONAL PARA LA CONFORMACIÓN DEL BANCO DE PROYECTOS DE INVESTIGACIÓN CIENTÍFICA DESARROLLO TECNOLÓGICO E INNOVACIÓN. y dos proyectos más por convocatoria interna 582 - </t>
  </si>
  <si>
    <t>A la fecha se cuenta con un total de 6 proyectos de la convocatoria interna que, luego de su evaluación, cuentan con un puntaje superior al punto de corte para su aprobación. Se encuentran pendiente por segunda evaluación 27 y por las dos evaluaciones 13.</t>
  </si>
  <si>
    <t>Fueron aprobados un total de 38 proyectos de investigación de docentes. Estos proyectos atravesaron un proceso de evaluación por dobles pare ciegos. En total se presentaron 49 proyectos pero solo 38 alcanzaron el puntaje mínimo requerido.</t>
  </si>
  <si>
    <t>A la fecha han sido aprobados para su financiacion, mediante convocatoria interna, un total de 25 proyectos de investigación. Los proyectos fueron sometidos a evaluación de pares y obtuvieron el puntaje mínimo exigido en los términos de referencia de la convocatoria interna.</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</si>
  <si>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</si>
  <si>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</si>
  <si>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</si>
  <si>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Se presentaron 2 convocatorias para financiacionn de proyectos de transferencia tecnolgica, 1 ms en convocatoria  903, 1 en convocatoria  de activos bioculturales, y concovatoria 907 proyectos para financiación de estudios doctorales</t>
  </si>
  <si>
    <t>Fueron presentados 6 proyectos de investigación a la CONVOCATORIA JÓVENES INNOVADORES EN EL MARCO DE LA REACTIVACIÓN ECONÓMICA.</t>
  </si>
  <si>
    <t xml:space="preserve">Fueron presentados en total, a convocatorias de Minciencias 5 proyectos de investigación que contaron con participación de la institución, ya sea como entidad lider o co-ejecutora. Así mismo, fueron presentados 6 proyectos a convocatoria de jóvenes investigadores
</t>
  </si>
  <si>
    <t>Revista Sinergia indexada</t>
  </si>
  <si>
    <t xml:space="preserve">Para la indexación de la revista se requiere del cumplimiento del 100 % de 24 características, de las cuales ya se cuenta con 22 al 100 y dos pendientes por un 0,75 y 0,5.
</t>
  </si>
  <si>
    <t xml:space="preserve">En el mes de octubre se recibió respuesta positiva (indexación) de la revista en AmeLICA, ROAD, LATINREV. </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</si>
  <si>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</si>
  <si>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</si>
  <si>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</si>
  <si>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Para la vigencia 2021, los docentes de la institución universitaria Colegio Mayor de Antioquia, tuviereon un total de 30 Publicaciones en revistas nacionales e internacionales indexadas. El registro solo tiene en cuenta una publicación como un registro, independiente de si son varios los docentes de la institución involucrados en él</t>
  </si>
  <si>
    <t>Han sido publicados y reportados a la fecha, un total de 15 artículos en revistas indexadas</t>
  </si>
  <si>
    <t>Para la vigencia 2022, los docentes de la institución universitaria Colegio Mayor de Antioquia, tuviereon un total de 36 Publicaciones en revistas nacionales e internacionales indexadas. El registro solo tiene en cuenta una publicación como un registro, independiente de si son varios los docentes de la institución involucrados en él. Dentro de los 36 artículos se incluyen 3 artículos que aparecen publicados en el 2021, pero solo estuvieron disponibles en línea desde el 2022 y no fueron reportados en anteriores mediciones.</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</si>
  <si>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</si>
  <si>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</si>
  <si>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Se tienen un total de cuatro libros publicados durante esta vigencia. Sin embargo, existen ejemplares que ya cuentan con ISBN de año 2021, que serán publicados e impresos el siguiente año</t>
  </si>
  <si>
    <t>Se cuenta con un convenio marco con el fondo editorial Uniremington y se viene adelantando 3 procesos editoriales en diferentes etapas. Se tiene proyectado suscribir convenios de co-edición para cada uno de los textos que ya se encuentran evaluados por pares</t>
  </si>
  <si>
    <t>Fueron publicados luego de surtir un proceso editorial como libros resultados de investigación los siguientes textos: 1) Experiencias latinoamericanas de análisis organizacionales y políticas públicas locales, Volumen I. 2) De los presupuestos teóricos y metodológicos del turismo: la perspectiva crítico-reflexiva. 3) Pensar el Desarrollo Social, retos desde las Ciencias Sociales. 4) Miradas Transversales. Aportes de investigación en planeación y desarrollo social.</t>
  </si>
  <si>
    <t>Patentes, registros o diseños industriales, obtenidos</t>
  </si>
  <si>
    <t>Fue concedida la patente de invención titulada ?BLOQUE IMPERMEABLE DE ASFALTO RECICLADO COMPRIMIDO?, bajo resolución 3539</t>
  </si>
  <si>
    <t xml:space="preserve">1. MEZCLADOR DE CORRIENTE PARA SISTEMAS HÍBRIDOS A PARTIR DE UN TRANSFORMADOR.
2. SISTEMA DE GENERACIÓN DE ENERGÍA A PARTIR DE UN AMORTIGUADOR MAGNÉTICO AXIAL Y UN TRANSFORMADOR MONO INDUCIDO.
NOTA: En el momento se cuenta con 7 registros en proceso de patentes 
1-MEZCLA DE CONCRETO ALTERNATIVO COMPUESTO POR RESIDUOS DE VIDRIO Y CONCRETO PARA MOBILIARIOS PREFABRICADOS Y SUPERFICIES ESTRUCTURALES.
2-ADHESIVO BITUMINOSO RECICLADO IMPERMEABLE PARA UNIÓN ENTRE BLOQUES IMPERMEABLES DE ASFALTO
3DISEÑO DE FOTOBIORREACTOR PARA EL POST TRATAMIENTO DE AGUAS RESIDUALES DOMESTICAS EMPLEANDO CHORELLA VULGARIS.
4-DISEÑO DE MORTERO VERDE PARA ELEMENTOS NO ESTRUCTURALES
5-Geopolímeros a partir de suelos degradados y relaves mineros para potencial aplicación en construcción
6-Procedimiento para la producción de conidias y biomasa del hongo entomopatógeno Akanthomyces lecanii mediante fermentación sumergida
7-MEZCLA DE CONCRETO ALTERNATIVO COMPUESTO POR RESIDUOS DE VIDRIO Y CONCRETO PARA MOBILIARIOS PREFABRICADOS Y SUPERFICIES ESTRUCTURALES.
</t>
  </si>
  <si>
    <t xml:space="preserve">Además de las dos patentes obtenidas durante el primer semestre de 2022, en el periodo 2022-2 se obtiene la patente de modelo de utilidad a A la creación denominada: FOTOBIORREACTOR CON DEFLECTORES DIAGONALES PARA EL
TRATAMIENTO DE AGUAS RESIDUALES DOMÉSTICAS </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</si>
  <si>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</si>
  <si>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</si>
  <si>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Se hace parte del programa DELFIN.</t>
  </si>
  <si>
    <t>Se tuvo participación en la Escuela Internacional de Transformación Digital y el programa DELFIN, para la investigación (delfín venía desde el año 2020).</t>
  </si>
  <si>
    <t>Se mantiene la participación en las mismas redes.</t>
  </si>
  <si>
    <t>La Escuela Internacional en Transformación Digital (EITD), es un programa de formación en línea, donde podrás vivir una experiencia de intercambio académico y cultural con estudiantes de Colombia, Argentina, Perú y México. Brinda elementos teóricos, metodológicos y prácticos sobre el medio ambiente y las nuevas tecnologías, enfocados en generar soluciones innovadoras a un reto de impacto social, teniendo como referente la Agenda 2030, en el marco de los Objetivos de Desarrollo Sostenible (ODS).</t>
  </si>
  <si>
    <t xml:space="preserve">Se cuenta con participación activa en REDCOLSI y DELFIN.
</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</si>
  <si>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</si>
  <si>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</si>
  <si>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</si>
  <si>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Se incluyen únicamente ponencias en eventos nacionales o internacionales, con la debida certificación del ponente y memorias con ISBN</t>
  </si>
  <si>
    <t>Se cuenta con 11 ponencias realizadas por diferentes docentes. Se espera que en el siguiente reporte se supere la meta, dado que la mayoría de eventos de divulgación se desarrollan durante el segundo semestre. Así mismo, se espera contar con certificados y memorias.</t>
  </si>
  <si>
    <t>Se registran un total de 39 docentes ponentes en distintos eventos internacionales. Solo se tienen en cuenta ponencias derivadas de proyectos de investigación.</t>
  </si>
  <si>
    <t>Innovacion, emprendimiento, transferencia tecnologica y de conocimiento</t>
  </si>
  <si>
    <t>Centro de innovación, emprendimiento, transferencia tecnológica y conocimiento, en funcionamiento</t>
  </si>
  <si>
    <t>La meta está proyectada para 2022.</t>
  </si>
  <si>
    <t>se creo  programa de emprendimiento bajo resolución 2001 del 13 de agosto del 2021</t>
  </si>
  <si>
    <t>Se creó programa de emprendimiento bajo resolución 2001 del 13 de agosto del 2021</t>
  </si>
  <si>
    <t xml:space="preserve">Centro de Investigaciones, </t>
  </si>
  <si>
    <t>Espacios formativos en emprendimiento e innovación</t>
  </si>
  <si>
    <t>11 Talleres realizados a estudiantes de practica. 7 ponencias en eventos o espacios de participación.</t>
  </si>
  <si>
    <t>Cursos y talleres en emprendimiento e innovación desarrollados por la Facultad de Administración.</t>
  </si>
  <si>
    <t xml:space="preserve">espacio  de acompañamiento en procesos de innovación emprendimiento y transferencia tecnológica.  </t>
  </si>
  <si>
    <t>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t>
  </si>
  <si>
    <t>2022-1: 27
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
2022-2: 18
3 ferias de emprendimiento, 1 taller e modelo de negocio, 1 sensibilizacón en emprendimiento en C4TA, 2 sensibilizaciones en auditorio institucional, 1 capacitación en modelos de negocio, Rally Latinoamericano de Innovación, 9 acompañamientos en modelos de negocio.</t>
  </si>
  <si>
    <t xml:space="preserve">4 ferias de emprendimiento (se acompaña en proceso de consultoría a cada uno para mirar el desarrollo de marca y precio de producto)
5 talleres de sensibilización del área de emprendimiento para desarrollo de estrategias empresariales 
5 proyectos participando en retos de innovación abierta del  CUE solución de problemas de el sector empresarial  
</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</si>
  <si>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</si>
  <si>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</si>
  <si>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</si>
  <si>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 xml:space="preserve">en el primer semestre se acompañaron 27 y en el segundo semestre 20 iniciativas para el desarrollo de emprendimientos en modalidad practica en emprendimiento </t>
  </si>
  <si>
    <t xml:space="preserve">PARCTICAS DE EMPRENDIMIENTO FACULTAD DE ARQUTECTURA </t>
  </si>
  <si>
    <t>2022-1: 13
2022-2: 9</t>
  </si>
  <si>
    <t>en el 2023-1 se acompañaron 5 practicas en el proceso de emprendimiento</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</si>
  <si>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</si>
  <si>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</si>
  <si>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2021-1:
Circulación de conocimiento especializado: 3
Divulgación Pública de la CTeI: 3
Metodología para el desarrollo de productos Apropiación Social, Producción Bibliográfica: 1
Producción Bibliográfica: 3
2021-2: Se reportan los siguientes productos:
1. Recetario realizado por la Subsecretaría de Turismo apoyado por el Colegio Mayor y el SENA. https://issuu.com/turismomed/docs/cartilla_colegios_abiertos_al_mundo
2. Informe sobre la situación de los Derechos Humanos en Medellín vigencia 2020
3. Cartilla "En búsqueda del tesoro":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t>
  </si>
  <si>
    <t>Se encuentra pendiente validación de productos académicos derivados de proyectos de extensión, bajo la categoría de productos de apropiación social del conocimiento.</t>
  </si>
  <si>
    <t>Se registra dos productos de ASC derivados proyectos de extensión y proyección social: Del proyecto Sostenibilidad ambiental en los territorios, acompañando la mesa de trabajo ambiental en los barrios Nueva Jerusalén y Vereda Granizal del municipio de Bello y la Honda en Medellín. Del proyecto Centro de Estudios
para la Transformación Educativa e Inserción Laboral, CETEL la ponencia titulada entre puntada y puntada. Una articulación entre la comunidad y la academia por la
implementación del Centro de Estudios para la Transformación Educativa e Inserción Laboral, CETEL</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</si>
  <si>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</si>
  <si>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</si>
  <si>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se evalúan  los proyectos de laboratorio de innovación social y el de micro arquitectura el cual se encuentran en una TRL9 con el  fin de potencializar  empezar alistamiento tecnológico con miras a una spin off </t>
  </si>
  <si>
    <t xml:space="preserve">Proyectos presentados a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t>
  </si>
  <si>
    <t>Proyectos presentados y aprobados por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4 proyectos presentados a la convocaroria Spin off Medellín, que se encuentran en proceso de alistamiento tecnológico:
1. Bioteduka.
2. Laoratorio de Innovación Social.
3. Fotobiorreactor.
4. SAE (Servicios Agrícolas Especializados).</t>
  </si>
  <si>
    <t>Los proyectos denominados DESARROLLO DE UN PROTOCOLO DE MICROPROPAGACIÓN PARA LA PRODUCCIÓN DE ESPECIES COMERCIALES DE
VAINILLA (Vanilla spp.),  DESARROLLO DE UN SISTEMA DE FERMENTACIÓN SUMERGIDA PARA LA PRODUCCIÓN Y FORMULACIÓN DE INSUMOS AGRÍCOLAS y Desarrollo de concretos autocompactantes de bajo impacto ambiental a partir de residuos de construcción y demolición pétreos (RCD-P) , fueron aprobados dentro de la convocatoria interna de proyectos.</t>
  </si>
  <si>
    <t xml:space="preserve">Formacion en Investigacion </t>
  </si>
  <si>
    <t>Producción investigativa de estudiantes en procesos de investigación formativa y formación para la investigación</t>
  </si>
  <si>
    <t>Corresponde a 83 ponencias de semilleristas, 15 proyectos de semilleros aprobados por convocatoria interna, 253 proyectos de aula, 231 proyectos de núcleos integradores y 34 trabajos de grado.</t>
  </si>
  <si>
    <t>46 Ponencias de investigación de semilleristas, 178 proyectos de aula, 86 proyectos de núcleos integradores y 94 trabajos de grado desarrollados.</t>
  </si>
  <si>
    <t>98 ponencias de investigación de semilleristas; 20 Proyectos de investigación, desarrollo tecnológico e innovación aprobados por convocatoria interna; 369 proyectos de aula; 200 proyectos de núcleos integradores; 162 trabajos de grado.</t>
  </si>
  <si>
    <t>26 ponencias de investigación de semilleristas; 16 Proyectos de investigación, desarrollo tecnológico e innovación aprobados por convocatoria interna; 111 proyectos de aula; 120 proyectos de núcleos integradores; 34 trabajos de grado.</t>
  </si>
  <si>
    <t>104 ponencias de investigación de semilleristas; 25 Proyectos de investigación, desarrollo tecnológico e innovación aprobados por convocatoria interna; 245 proyectos de aula; 146 proyectos de núcleos integradores; 67 trabajos de grado.</t>
  </si>
  <si>
    <t xml:space="preserve">Vicerrectoría Académica, Centro de Investigaciones, </t>
  </si>
  <si>
    <t>Ponencias de investigación de semilleristas presentadas en eventos regionales, nacionales e internacionales</t>
  </si>
  <si>
    <t>48 semilleristas participaron en encuentro departamental Redcolsi + 11 En feria de Biociencias + 24 en Encuentro Nacional Redcolsi.</t>
  </si>
  <si>
    <t>A la fecha, los semilleristas se cuenta con la presentación de 46 ponencias en el Encuentro Regional de Semilleros de Investigación.</t>
  </si>
  <si>
    <t>Se registran 45 ponencias en encuentro departamental REDCOLSI, 24 en Congreso invertacional Programa DELFIN (8 presenciales y 16 virtuales) y 29 en encuentro Nacional REDCOLSI.</t>
  </si>
  <si>
    <t>A la fecha se reporta un total de 26 ponencias de 41 estudiantees en el Encuentro departamental de semilleros de Investigación. Se espera reporte de ponencias presentadas en semanas de la facultad y otros eventos nacionales  e internacionales durante el segundo semestre de la vigencia, lo que permitirá superar la meta</t>
  </si>
  <si>
    <t>Se registraron un total de 104 ponencias de semilleristas, todas ellas en eventos externos. La distribuición fue así:
26 en Encuentro de partamental de semilleros de investigación
24 en Congreso internacional del programa DELFIN
41 en Encuentro nacional de semilleros de investigación
13 en diferentes eventos nacionales e internaciolaes.</t>
  </si>
  <si>
    <t>Fueron presentados el Encuentro Departamental de Semilleros de Investigación de la Red Colombiana de Semilleros (REDCOLSI), un total de 48 ponencias con 80 estudiantes, más dos ponencias en Congreso Colombiano y Conferencia Internacional Calidad de Aire, Cambio Climático y Salud Pública" CASAP IX, a desarrollarse entre el 22 y 24 de marzo de 2023 en la ciudad de Santa Marta.</t>
  </si>
  <si>
    <t xml:space="preserve">Centro de Investigaciones, Colegio Mayor, Vicerrectoría Académica, Facultad de Ciencias de la Salud, Facultad de Administración, Facultad de Arquitectura e Ingeniería, Facultad de Ciencias Sociales, </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</si>
  <si>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</si>
  <si>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</si>
  <si>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</si>
  <si>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Se tienen 14 proyectos de investigación por convocatoria interna anual de proyectos para semilleros y 6 más en mecanismos 2 y 3 de convocatoria 582 SAPIENCIA</t>
  </si>
  <si>
    <t>A la fecha se cuenta con un total de 16 proyectos de la convocatoria interna que, luego de su evaluación, cuentan con un puntaje superior al punto de corte para su aprobación. Se encuentran pendiente por evaluar otros 16 proyectos de 34 presentados. Dos proyectos no cumplen con el puntaje mínimo de corte.</t>
  </si>
  <si>
    <t>Fueron aprobados un total de 25 proyectos de investigación que superar los 70 puntos de calificación por parte del par evaluador. Estos proyectos tendrán una financiación de recursos directos de un total $220.175.396</t>
  </si>
  <si>
    <t xml:space="preserve">Fueron aprobados durante el periodo 2023-1 un total de 14 de 16 Proyectos de investigación, desarrollo tecnológico e innovación presentados a convocatoria interna pertenecientes a estudiantes, integrantes de semilleros. </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</si>
  <si>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</si>
  <si>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</si>
  <si>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</si>
  <si>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vinculó a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</si>
  <si>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cuenta con dos jóvenes investigadoras, graduadas, vinculadas a un proyecto aprobado en convocatoria de MINCIENCIAS. Así mismo se estableció convenio de joven investigador, para el graduado investigador Principal Miguel Ángel Lopeda.
Durante el segundo semestre, ya sin ley de garantías se proyecta la vinculación de al menos 5 jóvenes investigadores más (estudiantes y graduados).</t>
  </si>
  <si>
    <t>Se registran 4 convenios de jóvenes investigadores graduados y dos contratos de prestación de servicios, relacionados con proyecto financiado por Minciencias.</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</si>
  <si>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</si>
  <si>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</si>
  <si>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Facultad de Ciencias de la Salud: 72 | Facultad de Administración: 49 proyectos de aula. |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t>
  </si>
  <si>
    <t>Facultad de Ciencias de la Salud: 72 en 2021-1 y 80 en 2021-1 | Facultad de Administración: 115 proyectos de aula
2021-1: 49 proyectos de aula
2021-2: 66 proyectos de aula. | Facultad de Arquitectura e Ingeniería:
2021-1: 57
2021-2: 45 Arquitectura : 24 (muestra de salón virtual, muestras de  diseño arquitectónico, curso de paisaje y cartillas generadas en informe de investigación)
Ing ambiental y contrucciones civiles: 15 proyectos de aula presentados en el marco de la semana de la facultad
Tecnología en delineante de arq e ingeniería: 6 proyectos de aula.</t>
  </si>
  <si>
    <t xml:space="preserve">Facultad de Ciencias de la Salud: 24 | Facultad de Administración: 55 | Facultad de Arquitectura e Ingeniería: 32 proyectos.
Arquitectura: 4
Construcciones Civiles: 18
Ingeniería Ambiental: 6
Tec Gestión Ambiental: 3
Tec Gestión Catastral: 1
</t>
  </si>
  <si>
    <t>2022-1: 63
2022-2: 35 | 2022-1: 60
2022-2: 55 | Facultad de Arquitectura e Ingeniería: 32 proyectos. Arquitectura: 4 Construcciones Civiles: 18 Ingeniería Ambiental: 6 Tec Gestión Ambiental: 3 Tec Gestión Catastral: 1</t>
  </si>
  <si>
    <t>Proyectos de Núcleos integradores desarrollados</t>
  </si>
  <si>
    <t>Facultad de Ciencias Sociales SEMESTRES 1 Y 2 (2020)</t>
  </si>
  <si>
    <t>86 proyectos de núcleos integradores desarrollados en 2021-1</t>
  </si>
  <si>
    <t>200 proyectos de núcleos integrativos desarrollados en la Facultad de Ciencias Sociales y Educación</t>
  </si>
  <si>
    <t xml:space="preserve">82 núcleos integadores de Planeación y Desarrollo Social, y 35 de la Tecnología en Gestión Comunitaria. </t>
  </si>
  <si>
    <t>Se realizaron 82 proyectos de núcleos integradores en Planeación y Desarrollo Social, y 64 en la Tecnología en Gestión Comunitaria.</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</si>
  <si>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</si>
  <si>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</si>
  <si>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Facultad de Ciencias de la Salud: 18 Prácticas Investigativas del programa de Biotecnología.  9  Prácticas investigativas del programa de Bacteriología. | 3 prácticas investigativas acompañadas en la Facultad de Administración. | 1 práctica investigativa acompañada en la Facultad de Arquitectura | 13 prácticas investigativas en la Facultad de Ciencias Sociales.</t>
  </si>
  <si>
    <t>Prácticas investigativas desarrolladas en la Facultad de Ciencias Sociales y Educación. | 42 prácticas del programa de Biotecnología.18 prácticas del programa de Bacteriología. | Facultad de Administración:
2021-1: 3
2021-2: 10 | Facultad de Arquitectura e Ingeniería:
2021-1: 1
2021-2: 2 (Practicas en convenio que apoyaron proyectos de investigación: 1 proyecto de construcciones civiles, 1 proyecto de gestión del riesgo)</t>
  </si>
  <si>
    <t>Facultad Ciencias Sociales: 23
Tecnología en Gestión Comunitaria: 13
Planeación y Desarrollo Social: 10 | Facultad de ciencias de la salud: 33 | Facultad de Administración: 4 | Facultad de Arquitectura: 3
Ingeniería Ambiental: 2
Tecnología en Gestión Ambiental: 1</t>
  </si>
  <si>
    <t>2022-1: 4
2022-2: 4 | Facultad de Arquitectura e Ingeniería: 3 | Se realizaron 31 prácticas investigativas durante 2022 (15 de Planeación y Desarrollo Social y 16 de Tecnología en Gestión Comunitaria)  | 2022-1: 33
2022-2: 25</t>
  </si>
  <si>
    <t>Trabajos de grado desarrollados</t>
  </si>
  <si>
    <t>Facultad de Ciencias Sociales:
Pénsum 2415: 9
Pénsum 2416: 17+8 semestres 1 y 2.</t>
  </si>
  <si>
    <t>28 trabajos de grado desarrollados en la Facultad de Ciencias Sociales en 2021-1 | Facultad de Ciencias de la Salud: 66 (9 trabajos de Biotecnología.  57 trabajos de Bacteriología).</t>
  </si>
  <si>
    <t>Facultad de Ciencias Sociales y Educación: 15 trabajos de grado. | Facultad Ciencias de la Salud: 142 (21  trabajos de Biotecnología.  121 trabajos de Bacteriología) | Facultad de Administración: 5 trabajos de grado.</t>
  </si>
  <si>
    <t xml:space="preserve">Se realizan 32 trabajos de grado en el marco del programa profesional Planeación y Desarrollo Social para el periodo 2022-1 |  | Facultad de Administración: 2 | </t>
  </si>
  <si>
    <t xml:space="preserve">Se realizaron 59 trabajos de grado del programa Planeación y Desarrollo Social  |  | 2022-1: 2
2022-2: 6 | </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</si>
  <si>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</si>
  <si>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</si>
  <si>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</si>
  <si>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</si>
  <si>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 xml:space="preserve">Centro de Investigaciones, Vicerrectoría Académica, </t>
  </si>
  <si>
    <t>Vicerrectoría de Investigación, Innovación y Transferencia Tecnológica en funcionamiento</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</si>
  <si>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</si>
  <si>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</si>
  <si>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</si>
  <si>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</si>
  <si>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</si>
  <si>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</si>
  <si>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6 eventos interculturales desarrollados y 7 Actividades con enfoque intercultural incorporado en la docencia, la investigación, la extensión académica y el bienestar institucional.</t>
  </si>
  <si>
    <t>4 eventos interculturales desarrollados y 5 Actividades con enfoque intercultural incorporado en la docencia, la investigación, la extensión académica y el bienestar institucional.</t>
  </si>
  <si>
    <t>6 eventos interculturales desarrollados y 5 Actividades con enfoque intercultural incorporado en la docencia, la investigación, la extensión académica y el bienestar institucional.</t>
  </si>
  <si>
    <t>4 Eventos interculturales desarrollados en la Institución y 4 Actividades con enfoque intercultural incorporado en la docencia, la investigación, la extensión académica y el bienestar institucional</t>
  </si>
  <si>
    <t xml:space="preserve">Internacionalización, </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</si>
  <si>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</si>
  <si>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</si>
  <si>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</si>
  <si>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2021_1 Internacionalización Estratégica con Propósito, Encuentro Internacional para el Diálogo Equitativo Intercultural, Conferencia Intercambios Solidarios: Cuando la Movilidad es un solo paso hacia la Interculturalidad, Conservatorio: ¿Qué pasa en Colombia?
2021_2 Semana de la Facultad de Ciencias Sociales y Semana Facultad Arquitectura e Ingeniería.</t>
  </si>
  <si>
    <t>1. Experiencias Gastrónomicas. Fac Adminstración
2. Semana Facultad Arquitectura e Ingeniería
3. Conferencia: México desde el corazón.
4. I Encuentro Latinoamericano de Experiencias Investigativas.</t>
  </si>
  <si>
    <t>1. Experiencias Gastrónomicas. Fac Adminstración
2. Semana Facultad Arquitectura e Ingeniería
3. Conferencia: México desde el corazón.
4. I Encuentro Latinoamericano de Experiencias Investigativas.
5. Semana de la Facultad de Administración.
6. Semana de la Facultad de Ciencias de la Salud.</t>
  </si>
  <si>
    <t>1. V Seminario de Gestión Organizacional. Fac Ciencias Sociales y Educación. 
2. Foro Académico BIM. Fac Arq e Ing. 
3. Semana Facultad Arquitectura e Ingeniería
4. Experiencias Gastronómicas. Fac Administración.</t>
  </si>
  <si>
    <t xml:space="preserve">Internacionalización, Colegio Mayor, </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</si>
  <si>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</si>
  <si>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</si>
  <si>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</si>
  <si>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 xml:space="preserve">2021_1 IX Congreso Internacional sobre Tecnología e Investigación, Evento EIE Acofi 2021,  Congreso Delfín.
2021_2 XXVII Congreso Estudiantes Práctica Profesional Fac Salud, Competencia Académica Grupo CAOS, Feria de biotecnologia y Primer Encuentro para la Vida, el Conocimiento Académico y el Diálogo Intercultural (Red COMPA). </t>
  </si>
  <si>
    <t>1. Conversatorio Virtual: Perspectivas desde América Latina.
2. Congreso Micología 2022.
3, Conversatorio: Nacer al Mundo. VIII Versión.
4. Conversatorio sobre I Encuentro Latinoamericano de Experiencias Investigativas.
5. Conferencia: Internacionalización e Interculturalidad desde la Educación Superior.</t>
  </si>
  <si>
    <t>1. Primer Encuentro Presencial Red COMPA
2. Congreso Micología 2022.
3. Conversatorio: Nacer al Mundo. VIII Versión.
4. Conferencia: Internacionalización e Interculturalidad desde la Educación Superior.
5. Conversatorio Virtual: Perspectivas desde América Latina.</t>
  </si>
  <si>
    <t>1. Conferencia Interculturalidad. Profesora Mirta Amati (UNAJ)
2. Conversatorio CUEE 2023.
3, Conversatorio: Nacer al Mundo. X Versión.
4. II Encuentro Latinoamericano de Experiencias Investigativas. (COMPA)</t>
  </si>
  <si>
    <t>Programas académicos con estrategias de internacionalización del currículo, implementadas</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</si>
  <si>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	Facultad de Administración. Programa: Ingeniería Comercial. Clase Espejo 20 de Abril de 2021. (Marketing Digital para Emprendedores).
?	Facultad de Arquitectura e Ingeniería. Programa: Arquitectura. Conferencia 29 abril de 2021. (Emprendimiento Digital).
?	Facultad de Arquitectura e Ingeniería. Programa: Arquitectura. Conferencia 06 de Mayo de 2021. (Internet de las Cosas).
?	Facultad de Ciencias Sociales y Educación. Programas: Tecnología en Gestión Comunitaria / Planeación y Desarrollo Social. Cátedra Abierta 13 de Mayo de 2021. (Hablando de las emociones). </t>
  </si>
  <si>
    <t>2021_1 1_Facultad de Administración. Programa: Ingeniería Comercial. Clase Espejo 20 de Abril de 2021. (Marketing Digital para Emprendedores).
2_Facultad de Arquitectura e Ingeniería. Programa: Arquitectura. Conferencia 29 abril de 2021. (Emprendimiento Digital).
3_Facultad de Arquitectura e Ingeniería. Programa: Arquitectura. Conferencia 06 de Mayo de 2021. (Internet de las Cosas).
4_Facultad de Ciencias Sociales y Educación. Programas: Tecnología en Gestión Comunitaria / Planeación y Desarrollo Social. Cátedra Abierta 13 de Mayo de 2021. (Hablando de las emociones).
2021_2 5_Dirección de Internacionalización. Programa: Planeación y Desarrollo Social. Cátedra Abierta Red COMPA. 26 de agosto de 2021. (Desarrollo Rural).
6_ Taller (I) Internacionalización del Currículo (19 agosto). Presencial.
7_ Taller (II) Internacionalización del Currículo (04 octubre). Virtual.
8_ Taller (III) Internacionalización del Currículo (12-13 octubre). Virtual y Presencial.
Nota: Los 3 talleres de Internacionalización del Currículo impactan todos los programas académicos de la Institución</t>
  </si>
  <si>
    <t>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Internacionalización: Pequeñas acciones, grandes cambios I.E San Fernando y Normal Superior Amagá.</t>
  </si>
  <si>
    <t xml:space="preserve">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de internacionalización: Pequeñas acciones, grandes cambios I.E San Fernando) y Normal Superior Amagá. 
13. Internacionalización e intercambio cultural de manera virtual, entre Colegio Franciscano (México) y Colegio Madrid Campestre (Colombia). 
14. Actividades de internacionalización: Pequeñas acciones, grandes cambios I.E de Jesús, Concordia. </t>
  </si>
  <si>
    <t xml:space="preserve">1. Conferencia Enseñanza en la Educación Universitaria. Prof. Iván Montes (Perú)
2. Clase Espejo Universidad Mexicana Minera de Zimapan. 
3. Foro Educativo Colmayor -UNAJ.
4. Clase Espejo Universidad de Sao Paulo.
5, Docentes Invitados Turismo, CUltura y Sociedad.
6. Clases Espejo Procesos Avanzados de Oxidacion.
7. Aula Invertida Colmayor-CUN.
8. Clases Espejo Remediacion de suelos.
9. Transferencia de conocimientos Cauca-Colmayor.
10.Estrategia COIL. Colmayor-UDEM
11. Clase Espejo Bacteriologia.
12. Taller Cocina y su Historia. Universidad de la Sabana.
13. Clase Espejo Cocina Antioqueña.  </t>
  </si>
  <si>
    <t>Programas académicos con cursos servidos en lengua extranjera.</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</si>
  <si>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(Información de las Facultades).
se tienen 3 programas, de los cuales 1 pertenece a la Facultad de Ciencias de la Salud: (Introduction to Bioinformatics) y 2 a la Facultad de Administración: (Destination Management Organization and Tourism Management Marketing).</t>
  </si>
  <si>
    <t>Se tienen 3 programas, de los cuales 1 pertenece a la Facultad de Ciencias de la Salud: (Introduction to Bioinformatics) y 2 a la Facultad de Administración: (Destination Management Organization and Tourism Management Marketing).</t>
  </si>
  <si>
    <t xml:space="preserve">1. Introduction to Bioinformatics. Facultad de Ciencias de la Salud.
2. Destination Management Organization.  Facultad de Administración.
3. Tourism Management Marketing.  Facultad de Administración.
</t>
  </si>
  <si>
    <t>1. Introduction to Bioinformatics. Facultad de Ciencias de la Salud.
2. Destination Management Organization.  Facultad de Administración.
3. Tourism Management Marketing.  Facultad de Administración.
4. Bionzematica. Facultad de Ciencias de la Salud. 
5. Estimacion de costos en procesos biotecnologicos. Facultad de Ciencias de la Salud.
6. Inmunologia y Terapia. Facultad de Ciencias de la Salud.</t>
  </si>
  <si>
    <t>1. Introduction to Bioinformatics. Facultad de Ciencias de la Salud.
2. Destination Management Organization.  Facultad de Administración.
3. Tourism Management Marketing.  Facultad de Administración.
4. Inmersión Docentes Inglés 
5,  Preliminary Cost Estimation. Facultad de Ciencias de la Salud. 
6. Systemique Lupus Erytheateux. Facultad de Ciencias de la Salud.
7. Matriz Internacionalización del Currículo.</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</si>
  <si>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</si>
  <si>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</si>
  <si>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</si>
  <si>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2021_1 Se desarrolló la Cátedra de Internacionalización e Interculturalidad, correspondiente a la Vicerrectoría Académica y 2 Cátedras Facultad de Ciencias Sociales (Interculturalidad y Ética). 
2021_1 1 Vicerrectoría Académica 2021_2 </t>
  </si>
  <si>
    <t>1. Cátedra de Internacionalización e Interculturalidad periodo 2022-1.</t>
  </si>
  <si>
    <t>1. Cátedra de Internacionalización e Interculturalidad periodo 2022-1.
1. Cátedra de Internacionalización e Interculturalidad periodo 2022-2.</t>
  </si>
  <si>
    <t>1. Cátedra de Internacionalización e Interculturalidad periodo 2023-1.</t>
  </si>
  <si>
    <t xml:space="preserve">Cooperacion interinstitucional nacional e internacional </t>
  </si>
  <si>
    <t>Actividades de cooperación interinstitucional realizadas</t>
  </si>
  <si>
    <t>Escuela Internacional en Transformación Digital Virtual.</t>
  </si>
  <si>
    <t>RCI y Alianza Internacional COMPA.</t>
  </si>
  <si>
    <t>2021_1 RCI, COMPA- Red Internacional de Cooperación Académica
2021_2 Conferencia Profesor Mariano Ameghino sobre la Guerra de las Malvinas, Visita Domingo Yojkom, Visita Alba Edith Lugo, EITD, Misión Académica Tlaxcala, Misión Académica Decanos Ángela y Mauricio. Taller de animación Socio-cultural.</t>
  </si>
  <si>
    <t>1. Verano de Investigación. (Pasantías entrantes y salientes).
2. Pasantía Social Colmayor - Talokan.
3. Ciudad Global 2022 (Vive Italia).
4. Escuela Internacional de Transformación Digital. (2022-2).</t>
  </si>
  <si>
    <t>1. Verano de Investigación. (Pasantías entrantes y salientes).
2. Escuela Internacional de Transformación Digital. (2022-2023).
3. Cooperación Guajira (Uniguajira y Corporacion TEPIAPA)</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</si>
  <si>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</si>
  <si>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</si>
  <si>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</si>
  <si>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Convenios Vigentes: 78
Convenios Activos: 62 (Tienen algún tipo de actividad).</t>
  </si>
  <si>
    <t>Convenios Vigentes: 80
Convenios Activos:65</t>
  </si>
  <si>
    <t>Convenios Vigentes: 85
Convenios Activos: 67
% Dinamización: 78 %</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</si>
  <si>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</si>
  <si>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</si>
  <si>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</si>
  <si>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Delfín (Programa de Investigación)  UDUAL, PALOMA y COMPA</t>
  </si>
  <si>
    <t>1. Programa Delfin. 
2. RCI Nodo Occidente.
3. PALOMA.
4. UDUAL.
5. COMPA -Red Internacional de Cooperación Académica</t>
  </si>
  <si>
    <t xml:space="preserve">1. Programa Delfin. 
2. RCI Nodo Occidente.
3. PALOMA.
4. UDUAL.
5. COMPA -Red Internacional de Cooperación Académica- </t>
  </si>
  <si>
    <t>Movilidad saliente de docentes</t>
  </si>
  <si>
    <t>Participación en Eventos, Ponencia, Diplomado Virtual, Seminario Internacional Virtual y Congreso Internacional.</t>
  </si>
  <si>
    <t>(Participación en Eventos y Ponencias de manera Virtual).</t>
  </si>
  <si>
    <t>(Participación en Eventos y Ponencias de manera Virtual). Pasantía Académica</t>
  </si>
  <si>
    <t>(Participación en Eventos y Ponencias de manera Virtual). Pasantía Académica.</t>
  </si>
  <si>
    <t>Participación en Eventos y Ponencias de manera Presencial y Virtual. Pasantías Académicas.</t>
  </si>
  <si>
    <t>Movilidad entrante de docentes</t>
  </si>
  <si>
    <t xml:space="preserve">Curso Corto, Conferencia Virtual, Transferencia de Conocimientos Virtual, Diplomado Virtual, Seminario Virtual. </t>
  </si>
  <si>
    <t>(Participación en Eventos, Ponencia Virtual y Conferencia Virtual).</t>
  </si>
  <si>
    <t>Cátedras Abiertas, Clases Espejo, Participación en Eventos y Ponencias.</t>
  </si>
  <si>
    <t>Movilidad saliente de estudiantes</t>
  </si>
  <si>
    <t xml:space="preserve">Práctica Profesional, Movilidad Solidaria, Curso Virtual, Pasantía Académica Virtual, Práctica Profesional Virtual, Congreso Virtual. </t>
  </si>
  <si>
    <t>(Práctica Profesional y Pasantía Académica)</t>
  </si>
  <si>
    <t>(Práctica Profesional, Participación en Eventos y Pasantías)</t>
  </si>
  <si>
    <t>Práctica Profesional, Participación en Eventos, Ponencias, Pasantía Social y Pasantía Investigativa.</t>
  </si>
  <si>
    <t>Movilidad entrante de estudiantes</t>
  </si>
  <si>
    <t>Curso Corto, Pasantía Académica, Intercambio Proyecto PALOMA, Movilidad Solidaria y Pasantía Académica Virtual.</t>
  </si>
  <si>
    <t>(Pasantía Virtual, Curso Corto y Pasantía Académica Presencial).</t>
  </si>
  <si>
    <t>Pasantía Académica, Participación en eventos virtuales y Actividades interinstitucionales.</t>
  </si>
  <si>
    <t xml:space="preserve">Participación en Eventos, Ponencias de manera Virtual, Movilidad Solidaria y Actividades de colaboración interinstitucional.  </t>
  </si>
  <si>
    <t>Movilidad saliente y entrante de administrativos</t>
  </si>
  <si>
    <t>Conferencia Virtual y Seminario Internacional Virtual.</t>
  </si>
  <si>
    <t xml:space="preserve">(Participación en Eventos, Ponencias de manera Virtual y Misión Académica). Misión Académica UPSRJ </t>
  </si>
  <si>
    <t xml:space="preserve">Participación en Eventos, Ponencias de manera Virtual, Actividades de colaboración interinstitucional.  </t>
  </si>
  <si>
    <t xml:space="preserve">Participación en Eventos, Ponencias de manera Virtual, Actividades de colaboración interinstitucional. </t>
  </si>
  <si>
    <t>Programas con doble titulación</t>
  </si>
  <si>
    <t>Se han tenido avances pero aún no se ha definido ninguno.</t>
  </si>
  <si>
    <t>Se han tenido avances a nivel Nacional e Internacional pero aún no se ha definido ninguno.</t>
  </si>
  <si>
    <t>En el momento se tiene un proceso muy adelantado con la Universidad de Valparaíso, Chile. (Construcciones Civiles / Ingeniería Civil).</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</si>
  <si>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</si>
  <si>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</si>
  <si>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</si>
  <si>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</si>
  <si>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</si>
  <si>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2021-1: 18 acciones de relacionamiento realizadas desde las Facultades y Extensión Académica.
2021-2: 84 acciones de relacionamiento realizadas desde las Facultades.</t>
  </si>
  <si>
    <t xml:space="preserve">Facultad de Ciencias Sociales (reporte SIPEX): 9
</t>
  </si>
  <si>
    <t>Total 2022-01: 9 actividades.
Total 2022-02: 86 actividades.</t>
  </si>
  <si>
    <t xml:space="preserve">Vicerrectoría Académica, Colegio Mayor, Extensión, </t>
  </si>
  <si>
    <t>Convenios y contratos suscritos y ejecutados</t>
  </si>
  <si>
    <t>Convenios y contratos firmados desde el 01 de enero de 2020 al 31 de diciembre de 2020.</t>
  </si>
  <si>
    <t>Contratos y convenios firmados en el semestre 2021-01</t>
  </si>
  <si>
    <t>Total contratos firmados en la vigencia 2021: 67, pero tres de estos contratos no se ejecutaron, se encuentra en trámite acta de terminación y liquidación</t>
  </si>
  <si>
    <t>Para el semestre 2022-01 se presentó periodo de Ley de Garantías, razón por la cual este indicador tiene un resultado bajo</t>
  </si>
  <si>
    <t>Para la vigencia 2022 se logró perfeccionar 18 convenios y contratos con diferentes entidades contratantes</t>
  </si>
  <si>
    <t>Para el semestre 2023-01, la Institución tiene 26 convenios y contratos suscritos.</t>
  </si>
  <si>
    <t xml:space="preserve">Extensión, Colegio Mayor, Vicerrectoría Administrativa y Financiera, </t>
  </si>
  <si>
    <t>Traslados de excedentes de la ejecución de convenios y contratos</t>
  </si>
  <si>
    <t>Miles de Pesos</t>
  </si>
  <si>
    <t>Información con corte al 31 de diciembre de 2020.</t>
  </si>
  <si>
    <t>Traslado de recursos de administración de convenios y contratos a la Institución</t>
  </si>
  <si>
    <t>Traslado de recursos vigencia 2021: $9.705.017.981</t>
  </si>
  <si>
    <t>El valor trasladado hasta junio 30 de 2022, corresponde a $10.530.290.839</t>
  </si>
  <si>
    <t>El valor trasladado hasta diciembre 30 de 2022 de excedentes de la ejecución de convenios y contratos, corresponde a $16.371.270.408</t>
  </si>
  <si>
    <t>El valor trasladado hasta el mes de mayo de 2023 de excedentes de la ejecución de convenios y contratos, corresponde a $3.250.897.286.</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</si>
  <si>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</si>
  <si>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</si>
  <si>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</si>
  <si>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Cátedras Extensionistas y Proyectos de Extensión en las Aulas</t>
  </si>
  <si>
    <t>Para el semestre 2022-01 se logró realizar 10 eventos entre Cátedra Extensionista y Proyectos de Extensión en las aulas</t>
  </si>
  <si>
    <t>Cátedras Extensionistas y Proyectos de Extensión en las aulas.
2022-01: 10 actividades
2022-02: 8 actividades</t>
  </si>
  <si>
    <t>Para el semestre 2023-01, desde el proceso se realizan 6 actividades como Proyectos de Extensión en las aulas y Actividad impactUMayor. Para este semestre fue cancelada la Cátedra Extensionista por no cumplir con el número mínimo de estudiantes matriculados a la electiva.</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</si>
  <si>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</si>
  <si>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</si>
  <si>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</si>
  <si>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 xml:space="preserve">1. Recetario realizado por la Subsecretaría de Turismo apoyado por el Colegio Mayor y el SENA. https://issuu.com/turismomed/docs/cartilla_colegios_abiertos_al_mundo
2. Informe sobre la situación de los Derechos Humanos en Medellín vigencia 2020.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
</t>
  </si>
  <si>
    <t xml:space="preserve">Productos académicos desarrollados a partir de la ejecución del contrato 981 de 2021: STICKER: Los Sticker fueron impresos en 11 especies diferentes que incluyeron los Valores Objeto de Conservación del SILAP de Sabaneta y otras especies de importancia. Además de las especies, el Sticker contó con el nombre de la especie y los logos del SILAP y la Alcaldía de Sabaneta.
MURAL ARTÍSTICO: Para la elaboración del mural artístico se realizaron recorridos de reconocimiento previo en los posibles espacios para llevar a cabo la intervención artística del mural de fauna y flora del SILAP. Dentro de estos recorridos se identificaron varios puntos, de los cuales, se eligió una de las columnas del puente de la calle 77 sur, específicamente en la glorieta donde se encuentra el gimnasio a cielo abierto, el cual, fue elegido por la alta afluencia de personas que por allí transitan, y por ser un espacio que se hace visible para todos los transeúntes que circulan a pie, o en vehículos.
MAPA INTERACTIVO: Los mapas son una estrategia metodológica de diagnóstico, planificación y gestión ambiental participativa dado que promueve una efectiva participación en la búsqueda de soluciones a problemáticas locales de una manera efectiva (Bidart Cisneros et al., 2012).
TOMA LÚDICAS: La importancia de implementar esta estrategia lúdico ambiental radica en que las habilidades y valores que se necesitan para crear una conciencia ambiental se pueden desarrollar a través del juego, ya que el juego ha formado parte del desarrollo humano y tiene gran importancia en el aprendizaje, por medio de este, se facilita la adquisición de conocimientos, desarrollo de habilidades y entre sus grandes aportes se destaca el componente lúdico, creando un ambiente más relajado y participativo en el desarrollo de actividades, lo cual genera confianza. Además, activa la imaginación y la creatividad con el fin de solucionar problemas, desarrollando el sentido del respeto y cooperación. (Montoya &amp; Rodríguez. 2017).
PODCAST: Un podcast es un archivo o una serie de archivos sonoros. Las potencialidades de este recurso educativo para la enseñanza son numerosas y dignas de tener en cuenta, aunque para ello deberemos llevar a cabo un proceso que contemple los aspectos pedagógicos y los tecnológicos, principalmente.
(Fernández, S., et al, 2010). Para el desarrollo de los podcast del Silap, se utilizaron los cuentos extraídos del StoryMaps de La Reserva La Romera.
HABLADORES ? RESERVA LA ROMERA (SABANETA): Se desarrolla la estrategia educomunicacional para la apropiación del núcleo del Sistema Local de Áreas Protegidas (SILAP) que comprende la Reserva La Romera del municipio de Sabaneta, enmarcada en un Plan de Interpretación Ambiental como estrategia complementaria de conservación mediante la educación ambiental principalmente de los Valores Objeto de Conservación (VOC) y complemento a la vocación turística de este escenario.
DEMARCACIÓN DE ESPECIES ARBÓREAS: El propósito de hacer una demarcación de especies arbóreas radica en poder proporcionar a los visitantes oportunidades interpretativas en la identificación de los recursos presentes en la Reserva La Romera. Es de esta manera en que a través de esta herramienta de interpretación ambiental se contribuye a la consecución de la conservación a través de la transmisión de conocimiento a los visitantes.
Esta demarcación se desarrolla, para el presente plan educativo, a través de señaléticas en relación a la demarcación de 80 especies arbóreas en el sendero principal y en el sendero Bellavista de la Reserva, lo cual permitirá orientar a los visitantes durante su recorrido por el sendero, pudiendo además entregar información acerca de los elementos destacables como lo es la descripción de esas especies arbóreas presentes e importantes para la Reserva La Romera.
GUÍAS DE FORMACIÓN: Para contar con un apropiado desarrollo de las salidas pedagógicas en los núcleos de conservación del Silap, se implementó el desarrollo de las guías de formación, formato que se viene implementando dentro de la Secretaría de Medio Ambiente, dichas guías de formación, contienen los elementos fundamentales en la planificación de las actividades para recorridos de campo con la comunidad. Se desarrollaron guías de formación para los recorridos a implementar en el Contrato en relación a los Núcleos Urbanos, La Romera y Pan de Azúcar.
PROTOCOLO DE SEGURIDAD Y GESTIÓN DEL RIESGO: Establecer los criterios que se deben atender los coordinadores, líderes, guías y participantes en el desarrollo del proyecto de acciones pedagógicas y educomunicacionales, enmarcadas en el SILAP delmunicipio de Sabaneta, en materia de prevención, protección y seguridad, tendientes a reducir la exposición a los riesgos que se pueden enfrentar en el desarrollo de todas las actividades enmarcadas en este proyecto.
PROTOCOLO COVID-19 BIOSEGURIDAD: Orientar e implementar las medidas generales de bioseguridad al personal que participará en el desarrollo del proyecto de acciones pedagógicas y educomunicacionales, enmarcadas en el SILAP del municipio de Sabaneta, con el fin de disminuir el riesgo de transmisión y contagio por Coronavirus (Covid-19).
PLAN DE INTERPRETACIÓN AMBIENTAL LA ROMERA: Elaborar un Plan de Interpretación Ambiental para la Reserva La Romera como instrumento educativo que sensibilice y mejore el nivel de conocimiento de los visitantes del área protegida.
Cátedra Extensionista del proyecto 981 de 2021
</t>
  </si>
  <si>
    <t>Productos académicos que surgen en la ejecución de convenios y contratos.
Total productos reportados en el semestre 2022-01</t>
  </si>
  <si>
    <t>Para el seguimiento de 2023-1, no se cuenta con productos académicos desarrollados a partir de los proyectos de Extensión y Proyección Social</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</si>
  <si>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</si>
  <si>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</si>
  <si>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</si>
  <si>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 xml:space="preserve">Centro de Graduados, </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</si>
  <si>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</si>
  <si>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</si>
  <si>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</si>
  <si>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 xml:space="preserve">En la vigencia 2021: 
125 asesorías para graduados 
18 asesorías personalizadas para estudiantes y practicantes
1143 estudiantes de pre-práctica participaron en taller de entrenamientos para la inserción laboral  </t>
  </si>
  <si>
    <t>En el marco del seminario prepractica se brindó un taller de entrenamiento para la inserción laboral en el que participaron 584 estudiantes de prepráctica (110 de la facultad de ciencias sociales, 78 de la facultad de salud, 145 de la facultad de admon y 251 de la facultad de arquitectura.
Y respecto a las asesorías personalizadas, se tuvo un total de 64 asesorías, de las cuales 56 fueron para graduados, 7 para estudiantes y 1 para practicante.</t>
  </si>
  <si>
    <t>En el marco del seminario prepractica se brindó un taller de entrenamiento para la inserción laboral en el que participaron 584 estudiantes de prepráctica en el primer semestre y 535 estudiantes en el segundo semestre. Adicionalmente, se realizaron 97 asesorías personalizadas de las cuales 81 fueron para graduados, 13 para estudiantes y 3 para practicantes.</t>
  </si>
  <si>
    <t>De un total de 58 vacantes obtenidas con corte al 31 de mayo se identificaron 47 graduados que ocuparon exitosamente las vacantes de carácter interno de la bolsa de empleo, obteniendo una tasa de ocupación del 81% para el primer semestre de 2023.</t>
  </si>
  <si>
    <t xml:space="preserve">Centro de Graduados, Colegio Mayor, Vicerrectoría Académica, </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</si>
  <si>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</si>
  <si>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</si>
  <si>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77 practicantes Facultad Ciencias Sociales
250 practicantes Facultad Arquitectura e Ingeniería  
184 practicantes Facultad de Administración
81 practicantes Facultad Ciencias de la Salud </t>
  </si>
  <si>
    <t xml:space="preserve">Para el semestre 2021-2 las facultades reportaron las siguientes cifras de vinculación de practicantes en agencias de práctica:
179 practicantes Facultad Ciencias Sociales 
262 practicantes Facultad Arquitectura e Ingeniería 
144 practicantes Facultad Ciencias de la Salud
173 practicantes Facultad de Administración 
</t>
  </si>
  <si>
    <t>Para el semestre 2022-1 las facultades reportaron las siguientes cifras de vinculación de practicantes en agencias de práctica: 
Facultad Ciencias Sociales: 86
Facultad Arquitectura e Ingeniería: 239 practicantes 
Facultad Ciencias de la Salud: 126 practicantes 
Facultad de Administración: 126</t>
  </si>
  <si>
    <t>Facultad de Administración: 244
Facultad de Arquitectura: 460
Facultad Sociales: 243
Facultad Salud: 245</t>
  </si>
  <si>
    <t>Para el semestre 2023-1 las facultades reportaron las siguientes cifras de vinculación de practicantes en agencias de práctica: Facultad Ciencias Sociales: 159 Facultad Arquitectura e Ingeniería: 191 practicantes Facultad Ciencias de la Salud: 107 practicantes Facultad de Administración: 141</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</si>
  <si>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</si>
  <si>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</si>
  <si>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 xml:space="preserve">46 graduados vinculados reportados 
112 vacantes internas registradas 
Para la medición del seguimiento de la tasa de ocupación de graduados se tuvo en cuenta solo las vacantes internas que fueron registradas directamente en el portal de empleo de la institución, de dichas vacantes registradas se descartaron las que no tuvieron postulados y las que fueron rechazadas por no cumplir con criterios como formación profesional o salario mínimo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número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últimas ofertas que han tenido postulaciones de graduados se les está haciendo seguimiento.
Para realizar el seguimiento y obtener respuesta sobre la ocupación de vacantes se tuvo que indagar con los candidatos postulados a las vacantes en cuyos casos no se obtenía respuesta por parte de la empresa.
</t>
  </si>
  <si>
    <t>Esta medición comprende el seguimiento a las ofertas laborales registradas entre enero y mayo 30 de 2022. Se aclara que esta tasa de ocupación se mide de acuerdo a la respuesta obtenida por parte de las empresas. En portal se registran ofertas internas y externas y para la medición solo se tiene en cuenta el numero de vacantes internas.
Entre el periodo enero a mayo 30 se tuvo: 
- un total de 149 vacantes internas y un total de 25 colocados reportados, con lo cual se obtiene la tasa de ocupación de 16,7%.
respecto a la lectura de vacantes externas se tiene:
- un total de 309 vacantes externas con un total de 19 colocados reportados, con lo cual en este caso se obtuvo una tasa de colocación adicional de 6.15%.
Para la medición solo se tienen en cuenta las ofertas internas, ya que estas empresas son las que solicitan perfiles específicos de la institución.
Adicionalmente en la pestaña "ofertas manuales" se contaron únicamente aquellas vacantes que tienen postulaciones; ya que los que no tienen postulaciones son ofertas en lugares apartados o rurales.</t>
  </si>
  <si>
    <t xml:space="preserve">Esta medición comprende el seguimiento a las ofertas laborales registradas entre enero y diciembre de 2022. Se aclara que se obtuvo respuesta solo de las empresas que publicaron vacantes hasta el mes de octubre. La tasa de ocupación se mide de acuerdo a la respuesta obtenida por parte de las empresas. En portal se registran ofertas internas y externas y para la medición solo se tiene en cuenta el número de vacantes internas. Entre el periodo enero a diciembre se tuvo: - un total de 197 vacantes internas y un total de 60 colocados reportados, con lo cual se obtiene la tasa de ocupación de 30.5%. respecto a la lectura de vacantes externas se tiene: - un total de 324 vacantes externas con un total de 28 colocados reportados, con lo cual en este caso se obtuvo una tasa de colocación adicional de 8.6%. Para la medición solo se tienen en cuenta las ofertas internas, ya que estas empresas son las que solicitan perfiles específicos de la institución. Adicionalmente el conteo se realiza únicamente sobre ofertas con postulaciones; ya que los que no tienen postulaciones son ofertas en lugares apartados o rurales que aunque no suelen ser muy atractivas de igual forma se publican. </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</si>
  <si>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</si>
  <si>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</si>
  <si>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</si>
  <si>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473 contrataciones a través de convenios de Extensión Académica y Proyección Social 90 por contratación docente o cargos de planta 136 contrataciones directas</t>
  </si>
  <si>
    <t xml:space="preserve">Para el semestre 2022-1 se tiene la siguiente contratación de graduados por procesos:
Procesos administrativos (Jurídica): 183 = 43,4%
Procesos de Extensión: 136 = 32%
Procesos de docencia (Talento humano): 107 = 25,4%
*se adjunta segundo archivo con contratación actualizada de extensión con corte a junio 30, donde se evidencian 5 contrataciones más.
</t>
  </si>
  <si>
    <t>Para el año 2022 se tuvo las siguientes cifras de contrataciones de graduados pro procesos:
Procesos administrativos (juridica): 360 = 48%
Docencia y planta (Talento Humano): 141= 19%
Extensión académica y proyección social: 250 = 33%
Para el año 2022 la mayor cantidad de contrataciones de graduados se dieron en procesos administrativos cuyas contrataciones fueron directas con la institución a diferencia de años anteriores donde la mayor proporción de contrataciones de graduados se daba en procesos de Extensión.</t>
  </si>
  <si>
    <t xml:space="preserve">Para el semestre 2023-1 se tiene la siguiente contratación de graduados por procesos: Procesos administrativos (Jurídica): 74 = 32,5% Procesos de Extensión: 75= 32% Procesos de docencia (Talento humano): 82 = 35,4% </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</si>
  <si>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</si>
  <si>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</si>
  <si>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</si>
  <si>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</si>
  <si>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198 programas de educación continua y 9 programas de formación para el trabajo y el desarrollo humano.</t>
  </si>
  <si>
    <t>104 programas de educación continua y 9 programas de formación para el trabajo y el desarrollo humano.</t>
  </si>
  <si>
    <t>246 programas de educación continua y 9 programas de formación para el trabajo y el desarrollo humano.</t>
  </si>
  <si>
    <t xml:space="preserve">Extensión, </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</si>
  <si>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</si>
  <si>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</si>
  <si>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</si>
  <si>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Total actividades de educación continua vigencia 2021</t>
  </si>
  <si>
    <t>Al realizar el respectivo análisis de la información que reposa en el SIPEX se evidencia que para el semestre 2022-01 se programaron 105 actividades de educación continua desde las Facultades, Centro de Graduados, LACMA, Banco de Proyectos, Gestión de la Mejora y Extensión Académica y Proyección Social en la ejecución de los diferentes convenios y contratos, de las cuales 104 actividades se encuentran en estado de ejecución o finalizado.</t>
  </si>
  <si>
    <t>Número de actividades de educación continuada ofertados en metodología presencial y remota, asistida por las TIC: 142 actividades en metodología presencial o virtual para el periodo 2022-02.
Total actividades vigencia 2022: 246</t>
  </si>
  <si>
    <t xml:space="preserve">Extensión, Colegio Mayor, Vicerrectoría Académica, </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</si>
  <si>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</si>
  <si>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</si>
  <si>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</si>
  <si>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Lineamientos, Resolución 328 del 22 de diciembre de 2020</t>
  </si>
  <si>
    <t>Se crearon los Lineamientos, Resolución 328 del 22 de diciembre de 2020.</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</si>
  <si>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</si>
  <si>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</si>
  <si>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</si>
  <si>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 xml:space="preserve">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t>
  </si>
  <si>
    <t xml:space="preserve">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Se encuentran en proceso de radicación ante la Secretaría de Educación de Medellín, los siguientes programas:
Técnico Laboral en Asistente de Seguridad y Salud en el trabajo
Técnico Laboral en Asistente Administrativo
Técnico Laboral Auxiliar en Logística y Centros de Distribución
Técnico Laboral como Auxiliar Contable
Técnico Laboral en Asistente en Mercadeo y Servicios
Técnico Laboral en Conservación Ambiental (Medellín)
Técnico Laboral en Auxiliar en Construcción
Técnico Laboral en Asistente en Servicio Social y Comunitario
Técnico Laboral como Asistente de Comunicación y Redes Sociales.
</t>
  </si>
  <si>
    <t>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t>
  </si>
  <si>
    <t>Idiomas Colmayor</t>
  </si>
  <si>
    <t>Centro de lenguas formalizado</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</si>
  <si>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</si>
  <si>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</si>
  <si>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t>
  </si>
  <si>
    <t xml:space="preserve">Se formaliza el Centro de Lenguas como subproceso del área de extensión Académica y Proyección Social. Esto se evidencia dentro del acuerdo donde se modifica la estructura administrativa institucional y en la resolución 391 del 30 de diciembre de 2021.
</t>
  </si>
  <si>
    <t xml:space="preserve">Centro de Lenguas, Colegio Mayor, </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</si>
  <si>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</si>
  <si>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</si>
  <si>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</si>
  <si>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Se realiza la oferta a los diferentes áreas de la institución de los cursos de idiomas  de contingencia  y capacitación docente del Centro de Lenguas.</t>
  </si>
  <si>
    <t>se realiza la oferta toda la comunidad académica  de la institución (Estudiantes, docentes y graduados)  de los cursos de lengua extranjera por parte del Centro de Lenguas.</t>
  </si>
  <si>
    <t>Se realiza la oferta toda la comunidad académica de la institución (Estudiantes, docentes y graduados) de los cursos de lengua extranjera por parte del Centro de Lenguas.</t>
  </si>
  <si>
    <t>Para el 2023-1 se desarrollaron las siguientes estrategias:
 1. Uso del software DEXWAY
 2. Simulacro pruebas Saber 
 3. Oferta de cursos de  inglés, francés y portugués: virtuales y presenciales.</t>
  </si>
  <si>
    <t xml:space="preserve">Centro de Lenguas, Colegio Mayor, Vicerrectoría Académica, </t>
  </si>
  <si>
    <t>Cursos de lengua extranjera ofertados por el Centro de Lenguas</t>
  </si>
  <si>
    <t>19 cursos servidos en 2020-1 y 20 cursos ofertados y que se encuentran sirviendo a la fecha en 2020-2.</t>
  </si>
  <si>
    <t>17 cursos ofertados y servidos en el semestre en 2021 -1 por el Centro de Lenguas.</t>
  </si>
  <si>
    <t>31 cursos ofertados y servidos en el año  2021  (2021-1: 17 y 2021-2: 14 cursos)  por el Centro de Lenguas.</t>
  </si>
  <si>
    <t>42 cursos ofertados y servidos en el semestre en 2022 -1 por el Centro de Lenguas.</t>
  </si>
  <si>
    <t>70 cursos ofertados y servidos en el semestre en 2022 por el Centro de Lenguas.
(2022-1: 42 cursos ofertados y servidos, 2022-2: 28 cursos ofertados y servidos)</t>
  </si>
  <si>
    <t>En el 2023-1 se ofertaron 14 cursos de idiomas para la comunidad académica. 13 cursos de pregrado y uno de posgrado.</t>
  </si>
  <si>
    <t>Estudiantes de la institución inscritos en los cursos ofertados por el Centro de Lenguas</t>
  </si>
  <si>
    <t>503 estudiantes inscritos en 2020-1 y 531en 2020-2.</t>
  </si>
  <si>
    <t>456 estudiantes inscritos en 2021-1.</t>
  </si>
  <si>
    <t>861 estudiantes inscritos en los cursos en el año  2021.  (2021-1: 456 y 2021-2: 405)</t>
  </si>
  <si>
    <t>1049 personas pertenecientes a la comunidad académica inscritos en 2022-1.</t>
  </si>
  <si>
    <t xml:space="preserve">1941 personas pertenecientes a la comunidad académica inscritos en 2022. (2022-1: 1.049 estudiantes y  2022-2 : 892 estuadiantes) </t>
  </si>
  <si>
    <t>En el periodo 2023-1 se inscribieron para los cursos de idiomas del centro de lenguas 503 estudiantes. 460 corresponden a los estudiantes de los cursos de pregrado y 43 a un curso de posgrado.</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</si>
  <si>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</si>
  <si>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</si>
  <si>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</si>
  <si>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En el componente de inglés de las pruebas Saber Pro, el puntaje institucional obtenido fue de 150 en el año 2021. (Este indicador se mide año vencido, ya que en 2022 salen los resultados 2021).</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</si>
  <si>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</si>
  <si>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</si>
  <si>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</si>
  <si>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En el componente de inglés de las pruebas Saber TyT, el puntaje institucional obtenido fue de 101 en el año 2021. (Este indicador se mide año vencido, ya que en 2022 salen los resultados 2021).</t>
  </si>
  <si>
    <t>Unidades de servicio</t>
  </si>
  <si>
    <t>Unidades de servicio creadas y formalizadas</t>
  </si>
  <si>
    <t xml:space="preserve">La meta establecida para la vigencia 2021 aún no ha tenido avances. |  | </t>
  </si>
  <si>
    <t>Mediante la Resolución 328 del 22 de diciembre de 2020 se establecieron los lineamientos para fortalecer la oferta de programas de Formación para el Trabajo y el Desarrollo Humano en la Institución.</t>
  </si>
  <si>
    <t xml:space="preserve">Vicerrectoría Académica, Facultad de Ciencias de la Salud, Facultad de Administración, Facultad de Arquitectura e Ingeniería, Facultad de Ciencias Sociales, </t>
  </si>
  <si>
    <t>Portafolio de Servicios, consultorías y asesorías</t>
  </si>
  <si>
    <t xml:space="preserve">Facultad de Arquitectura e Ingeniería 2 portafolios: Portafolio del FabLab y  Portafolio del Consultorio de la Construcción y el Hábitat. | </t>
  </si>
  <si>
    <t>Facultad Ciencias de la Salud: 3 portafolios (Portafolio de Servicios Agrícolas FCSalud, Portafolio de Servicios de educación continua y consultorías FCSalud, LACMA) |  | Facultad Arquitectura e Ingeniería: 2 portafolios (portafolio del FabLab y portafolio del Consultorio de la Construcción y el Hábitat).</t>
  </si>
  <si>
    <t>Laboratorio de Innovación Social - LIS  | portafolio LACMA- SAE- Centro de consultoria |  | Facultad de Arquitectura e Ingeniería 2 portafolios: Portafolio del FabLab y Portafolio del Consultorio de la Construcción y el Hábitat.</t>
  </si>
  <si>
    <t>Facultad Ciencias Sociales y Educación: Laboratorio de Innovación Social - LIS | Facultad Ciencias de la Salud:
portafolio LACMA- SAE- Centro de consultoría</t>
  </si>
  <si>
    <t xml:space="preserve">Vicerrectoría Académica, Facultad de Ciencias de la Salud, Facultad de Administración, Facultad de Arquitectura e Ingeniería, Facultad de Ciencias Sociales, Lacma, Colegio Mayor, </t>
  </si>
  <si>
    <t>Muestras procesadas por el Laboratorio de Control de Calidad LACMA</t>
  </si>
  <si>
    <t>Muestras procesadas a dic 31 de 2020.</t>
  </si>
  <si>
    <t>Se procesaron 635 muestras con corte a 30 de Junio de 2021</t>
  </si>
  <si>
    <t>Se procesaron 2583 muestras para el año 2021</t>
  </si>
  <si>
    <t>Se procesaron 897 muestras con corte a 30 de Junio de 2022 a las 14:43</t>
  </si>
  <si>
    <t>Se procesaron 2257 muestras con corte a 12 de Diciembre de 2022</t>
  </si>
  <si>
    <t>Durante el primer semestre del año 2023-1, con corte al 30 de Junio en LACMA se procesaron 1094 muestras</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</si>
  <si>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</si>
  <si>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</si>
  <si>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</si>
  <si>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</si>
  <si>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</si>
  <si>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8 Servicios de Salud y Desarrollo Humano, para la formación integral de la comunidad institucional y la permanencia de los estudiantes, fortalecidos.
7 Servicios de Promoción Artística y Cultural, para la formación integral de la comunidad institucional y la permanencia de los estudiantes, fortalecidos.
7 Servicios de Promoción Deportiva y Recreativa, para la formación integral de la comunidad institucional y la permanencia de los estudiantes, fortalecidos.
9 Servicios de Promoción Socioeconómica, para la formación integral de la comunidad institucional y la permanencia de los estudiantes, fortalecidos.</t>
  </si>
  <si>
    <t>13 Servicios de Salud y Desarrollo Humano, para la formación integral de la comunidad institucional y la permanencia de los estudiantes, fortalecidos. 12 Servicios de Promoción Artística y Cultural, para la formación integral de la comunidad institucional y la permanencia de los estudiantes, fortalecidos. 11 Servicios de Promoción Deportiva y Recreativa, para la formación integral de la comunidad institucional y la permanencia de los estudiantes, fortalecidos. 10 Servicios de Promoción Socioeconómica, para la formación integral de la comunidad institucional y la permanencia de los estudiantes, fortalecidos.</t>
  </si>
  <si>
    <t>20 Servicios de Salud y Desarrollo Humano, para la formación integral de la comunidad institucional y la permanencia de los estudiantes, fortalecidos. 20 Servicios de Promoción Artística y Cultural, para la formación integral de la comunidad institucional y la permanencia de los estudiantes, fortalecidos. 13 Servicios de Promoción Deportiva y Recreativa, para la formación integral de la comunidad institucional y la permanencia de los estudiantes, fortalecidos. 12 Servicios de Promoción Socioeconómica, para la formación integral de la comunidad institucional y la permanencia de los estudiantes, fortalecidos.</t>
  </si>
  <si>
    <t xml:space="preserve">Bienestar Institucional, </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</si>
  <si>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</si>
  <si>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</si>
  <si>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</si>
  <si>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</si>
  <si>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 Escuchadero, sensibilización del protocolo para la atención de violencias basadas en género y sexuales, sala de lactancia, campaña "Pilas pues", alianza todo drogas.</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</si>
  <si>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2022-1: Escuchadero, sensibilización del protocolo para la atención de violencias basadas en género y sexuales, sala de lactancia, campaña "Pilas pues", alianza todo drogas. 2022-2: Entrega de copas menstruales, saloneos sobre lactancia materna, saloneos campaña "conéctate con la vida", estrategias didácticas para atención de estudiantes con discapacidad, adquisición del Sello Diverso para la Institución, dos cursos de formación docente estrategias didácticas para atender los estudiantes con discapacidad en educación superior y didácticas flexibles para la inclusión</t>
  </si>
  <si>
    <t xml:space="preserve">Bienestar Institucional, Colegio Mayor, </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</si>
  <si>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</si>
  <si>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</si>
  <si>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</si>
  <si>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</si>
  <si>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 Obra "un día para entender el ruido", picnic empleados (obra "cuadro sobre salud mental"), Talleres encontrando mi niño interior, taller y show de cuentería, taller de meditación.</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</si>
  <si>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2022-1: Obra "un día para entender el ruido", picnic empleados (obra "cuadro sobre salud mental"), Talleres encontrando mi niño interior, taller y show de cuentería, taller de meditación.2022-2: Ciclo de talleres de músicoterapia, Talleres de escritura de cartas, Concurso de cartas de amor y desamor, Premios talentos proyección colmayor, Talentos musicales colmayor</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</si>
  <si>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</si>
  <si>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</si>
  <si>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</si>
  <si>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2020:
Torneos virtuales
Ajedrez
PES
Parchís
Nuevos servicios 2021:
Free fire
Class Royale
2021-02:
Torneo baloncesto interno 3X3
Torneo futsala con la participación de egresados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</si>
  <si>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</si>
  <si>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juntos.2022-2: Clase de defensa personal y neomaratón</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</si>
  <si>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</si>
  <si>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</si>
  <si>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</si>
  <si>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</si>
  <si>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</si>
  <si>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 2022-2: Convenio Sociedad San Vicente de Paúl firmado para dar inicio con beneficiarios 2023, entrega de SimCard para conectividad</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</si>
  <si>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</si>
  <si>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</si>
  <si>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</si>
  <si>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</si>
  <si>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</si>
  <si>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juntos.2022-02: Ciclo de talleres de músicoterapia, Grupo de pop, Talleres de escritura de cartas, Concurso de cartas de amor y desamor, Show de la compañia de danza "Ritmo Extremo", Premios talentos proyección colmayor, Plan artístico, Talentos musicales colmayor, 3 cursos de gastronomía para docentes y empleados (preparación de pizza, repostería y preparación de cena navideña) Clase defensa personal Jornadas,  Torneo interfacultades Futsala , Juegos  Múltiples estacionarios, Neomaratón Aeróbica</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</si>
  <si>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</si>
  <si>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</si>
  <si>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75
Arteterapia 74
Free fire 65
Clash Royal 26</t>
  </si>
  <si>
    <t xml:space="preserve">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</si>
  <si>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</si>
  <si>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 2022-02: Ciclo de talleres de músicoterapia (122), Grupo de pop (12), Talleres de escritura de cartas(47), Concurso de cartas de amor y desamor (32), Show de la compañia de danza "Ritmo Extremo" (175), Premios talentos proyección colmayor (31), Plan artístico (12), Talentos musicales colmayor (209), curso gastronomía preparación de pizza (12), curso gastronomía en repostría (13), curso gastronomía preparación de cena navideña (11), Clase defensa personal Jornadas (50), Torneo interfacultades Futsala (53) , Juegos Múltiples estacionarios (45), Neomaratón Aeróbica (245), total segundo semestre 1069.</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</si>
  <si>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</si>
  <si>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</si>
  <si>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</si>
  <si>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Para el primer semestre se tuvo una cobertura de los servicios de Bienestar del 90,57% y para el 2021-02 se cubrió 89.65%, para una cobertura anual del 90.11%</t>
  </si>
  <si>
    <t>Cobertura de los servicios en 2022-1.</t>
  </si>
  <si>
    <t>Para el primer semestre se tuvo una cobertura del 91.86%  en el segundo semestre 89.46%, con un acumulado anual de 90.66%</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</si>
  <si>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</si>
  <si>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</si>
  <si>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</si>
  <si>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</si>
  <si>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13 servicios y programas de bienestar para los estudiantes de programas virtuales.
8 servicios y programas de bienestar para los estudiantes de sedes desconcentradas.</t>
  </si>
  <si>
    <t>12 servicios y programas de bienestar para los estudiantes de programas virtuales. 11 servicios y programas de bienestar para los estudiantes de sedes desconcentradas.</t>
  </si>
  <si>
    <t>15 servicios y programas de bienestar para los estudiantes de programas virtuales. 14 servicios y programas de bienestar para los estudiantes de sedes desconcentradas.</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</si>
  <si>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</si>
  <si>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</si>
  <si>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</si>
  <si>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</si>
  <si>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
2022-1: se continúan ofertando los servicios, a excepción de seguridad alimentaria que se retoma en el segundo semestre.</t>
  </si>
  <si>
    <t>Se mantienen de 2020: Oferta de gimnasia virtual, deporte virtual, asesorías médicas, psicológicas, asesorías de créditos y becas condonables. Nuevos 2021: Préstamo chromebook Seguridad alimentaria Para 2021-02: Préstamo de módem Remisiones y atenciones de psiquiatría. 2022-1: se continúan ofertando los servicios, a excepción de seguridad alimentaria que se retoma en el segundo semestre. 2022-2: se mantiene la oferta, se retoma bonos alimentarios, nuevos: convenio con Sociedad San Vicente de Paúl (recepción de mercados), entrega de simcards para conectividad, acceso a los convenios para beneficios externos de odontología, salud visual y actividades recreodeportivas para quienes pertenecen a la IES extensivo a sus familias.</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</si>
  <si>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</si>
  <si>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</si>
  <si>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</si>
  <si>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Se mantuvieron de 2020:
Asesoría psicológica
Oferta cultural 
Oferta deportiva
Seguridad alimentaria
Nuevos 2021:
Préstamo de chromebook
Auxilio alternancia
2021-02:
Préstamo de módem
Remisión y atención psiquiatría</t>
  </si>
  <si>
    <t>Se mantuvieron de 2020: Asesoría psicológica 
Oferta cultural 
Oferta deportiva 
Seguridad alimentaria 
Nuevos 2021: Préstamo de chromebook 
Auxilio alternancia 
2021-02: Préstamo de módem 
Remisión y atención psiquiatría
2022-1:
Asesoría nutricional
Asesoría médica
Taller sobre resolución de conflictos en la Comuna 1.</t>
  </si>
  <si>
    <t>Se mantuvo la oferta de asesoría médica, nutricional y  psicológica virtual, atención psiquiátrica presencial, oferta deportiva virtual. Seguridad alimentaria a través de bonos alimentarios, préstamo de chromebooks y como nuevos: entrega de simcards para conectividad, convenio San Vicente de Paúl para auxilio de alimentación, trámite de jóvenes en acción para auxilio monetario, tiquete metro y acceso a los convenios para beneficios externos de odontología, salud visual y actividades recreodeportivas para quienes pertenecen a la IES extensivo a sus familias.</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</si>
  <si>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</si>
  <si>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</si>
  <si>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</si>
  <si>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</si>
  <si>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</si>
  <si>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</si>
  <si>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 xml:space="preserve">2021-01: Videos de estudiantes población vulnerable enviados a docentes 
Carta de entendimiento con Unidad para la atención y reparación integral de víctimas
2021-02: Cursos plan de fomento del MEN para la educación inclusiva: Etnoeducación e interculturalidad y educación para la diversidad.
Ciclo de talleres en enfoque de género en la educación superior 
</t>
  </si>
  <si>
    <t xml:space="preserve">2022-1: se realizaron talleres y grupos focales de sensibilización sobre el protocolo para la prevención de las violencias basadas en género  y sexuales.
3 grupos focales presenciales abiertos (docentes, estudiantes y contratistas)
2 grupos focales Facultad de Ciencias Sociales y Educación y 1 para la Facultad de Arquitectura e Ingeniería
1 grupo focal virtual 
2 encuentros de sensibilización en Ciudad Bolívar.
</t>
  </si>
  <si>
    <t>Primer semestre 9 acciones, para el segundo semestre 1 campaña durante todo el semestre "Conéctate con la vida" dónde se beneficiaron 941 personas de diferentes grupos de interés, registradas en sipex bajo el nombre de PPA RUTA TALLER</t>
  </si>
  <si>
    <t>Protocolo de prevención, detección y atención para las violencias basadas en género, implementado</t>
  </si>
  <si>
    <t>El documento se encuentra en borrador.</t>
  </si>
  <si>
    <t>Protocolo en construcción.</t>
  </si>
  <si>
    <t>El protocolo quedó aprobado por resolución rectoral 379 del 22 de diciembre 2021, ya se venían adelantando acciones necesarias para atender violencias de género y sexuales, con la resolución quedan de manera oficial</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</si>
  <si>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</si>
  <si>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</si>
  <si>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</si>
  <si>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</si>
  <si>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</si>
  <si>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</si>
  <si>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En el 2021-01: 820 Beneficiarios para un total de 4100 bonos alimentarios
Para el 2021-02 se incrementaron 30 beneficiarios, logrando 850 beneficiarios, con dos reasignaciones de bonos de dos personas que renunciaron a mitad de semestre a los bonos (Razón por la cual aparecen en el registro 852) y un total de 9350 bonos alimentarios.</t>
  </si>
  <si>
    <t>580 almuerzos
300 refrigerios.</t>
  </si>
  <si>
    <t>Para el segundo período se beneficiaron 880 estudiantes, para todo el año tuvimos un total de 1760 estudiantes que contaron con almuerzo, refrigrio nocturno o auxilio alimentario a través de bono.</t>
  </si>
  <si>
    <t>Desarrollo y Gestion Integral, un compromiso institucional</t>
  </si>
  <si>
    <t>Modernizacion administrativa para la eficiencia de los procesos</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</si>
  <si>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</si>
  <si>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</si>
  <si>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</si>
  <si>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En la vigencia 2021 se llevo a cabo el Diseño organizacional, dandole cumplimiento a esta meta del plan de desarrollo.</t>
  </si>
  <si>
    <t>En el Consejo Directivo del mes de junio se aprobaron los estudios técnicos de rediseño organizacional, así como la modificación de la estructura administrativa. El Acuerdo por medio del cual se modifica la estructura administrativa está en trámite de firmas con la Secretaria de Educación, presidenta del Consejo Directivo de la Institución.</t>
  </si>
  <si>
    <t xml:space="preserve">Secretaría General, Colegio Mayor, </t>
  </si>
  <si>
    <t>Manual de funciones actualizado</t>
  </si>
  <si>
    <t>El estudio de la factibilidad de la Modernización Administrativa está en proceso para ser ejecutado. Por lo tanto,  los manuales de funciones se actualizan una vez se tenga los resultados de este estudio.</t>
  </si>
  <si>
    <t>Se tiene el borrador de la actualización del Manual de Funciones. Pendiente aprobación de Estructura y Planta por parte del Consejo Directivo. Una vez aprobados se implementara el manual.</t>
  </si>
  <si>
    <t>Se realizara la actualización del manual de funciones de los cargos que existen actualmente en la planta.</t>
  </si>
  <si>
    <t>Se realizó actualización del manual de funciones de los cargos que existen actualmente en la planta.</t>
  </si>
  <si>
    <t xml:space="preserve">Secretaría General, Colegio Mayor, Talento Humano, Calidad, </t>
  </si>
  <si>
    <t>Mapa de procesos actualizado</t>
  </si>
  <si>
    <t>La actualización y operatividad del mapa de procesos depende de la modernización administrativa, se está a la espera de la contratación de la asesoría para la modernización administrativa.</t>
  </si>
  <si>
    <t>Mediante la Resolución No. 391 del 30 de diciembre de 2021 se adopta el modelo de operación por procesos de la Institución Universitaria.</t>
  </si>
  <si>
    <t>Estructura administrativa actualizada</t>
  </si>
  <si>
    <t>El estudio de la factibilidad de la Modernización Administrativa está en proceso para ser ejecutado. Por lo tanto, la estructura administrativa se actualiza una vez se tenga los resultados de este estudio.</t>
  </si>
  <si>
    <t>Se anexa documento estudio diseño organizacional. En el numeral 4 se encuentra lo correspondiente a Estructura Administrativa. Esta estructura esta pendiente para presentación y aprobación del Directivo.</t>
  </si>
  <si>
    <t>Se actualizó y aprobó la nueva estructura administrativa, mediante Acta No. 7 del 24 de junio de 2022, emitida por el Consejo Directivo como máximo órgano de dirección institucional.</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</si>
  <si>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</si>
  <si>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</si>
  <si>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</si>
  <si>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3 actualizadas en 2020.
En la vigencia 2021 se actualizaron las siguientes normas internas:
* Acuerdo 06 de 2021 REGLAMENTO GENERAL DE LABORATORIOS
* Acuerdo 003 de 2021 POLITICA DE PREVENCION DEL DAÑO ANTIJURIDICO
* Acuerdo 012 de 2021 POLITICA DE PLANEACION INSTITUCIONAL
Por lo tanto se cumple con la meta propuesta en el plan de desarrollo.</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</si>
  <si>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2022-1 Se actualizó el Reglamento Estudiantil y Académico de pregrado de la Institución Universitaria Colegio Mayor de Antioquia.</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</si>
  <si>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2021-1 Se actualizó el Reglamento Estudiantil y Académico de pregrado de la Institución Universitaria Colegio Mayor de Antioquia.</t>
  </si>
  <si>
    <t>Las actualizaciones normativas se registraran en 2023-2</t>
  </si>
  <si>
    <t>Gestion de nuevos espacios y sostenibilidad de la infraestructura fÃ¬sica institucional</t>
  </si>
  <si>
    <t>Nuevos espacios físicos gestionados y disponibles para el desarrollo institucional</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</si>
  <si>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</si>
  <si>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Adicionalmente se llevaron la mayoría de grupos teóricos de la facultad de administración a la Ciudadela C4TA. 
En lo referido a espacios alternos como el caso de adquisición de una nueva sede, se ha efectuado el estudio de predios potenciales en la ciudad, el mismo que se ha presentado al Consejo Directivo institucional, de lo cual se elige un lote por parte de ellos, al cual en el momento se le están efectuando los respectivos análisis, técnicos, legales, económicos y ambientales ante los respectivos entes. Además se hizo solicitud de comodato para la entidad tener una sede satélite en la comuna 1.-</t>
  </si>
  <si>
    <t xml:space="preserve">Infraestructura , Colegio Mayor, </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</si>
  <si>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</si>
  <si>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</si>
  <si>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</si>
  <si>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Se realizó informe de estrategias de sostenibilidad y resiliencia de la infraestructura física.</t>
  </si>
  <si>
    <t>Este indicador es anual, en el momento se están elaborando estudios previos y de mercado para efectuar el proceso de contratación de las siguientes actividades:   1 Proyecto piloto de control de acceso y automatización de puertas
de laboratorios o aulas priorizadas.
2. Mejoramiento acústico de aulas que tienen deficiencia.
3. Ejecución del proyecto de instalación de roda manos para pasamanos para
personas de talla baja en diferentes pasamanos institucionales que no los poseen.</t>
  </si>
  <si>
    <t xml:space="preserve">Se ejecutaron 2 estrategias de sostenibilidad y resiliencia:
1. Mejoramiento acústico de aulas que tienen deficiencia.
2. Ejecución del proyecto de instalación de roda manos para pasamanos para
personas de talla baja en diferentes pasamanos institucionales que no los poseen. 
</t>
  </si>
  <si>
    <t xml:space="preserve">Titulación del edificio de borde para el bienestar, gestionada     </t>
  </si>
  <si>
    <t>Se han enviado 3 oficios a la secretaría de Servicios y suministros del municipio de Medellín, solicitando la cesión del edificio a título gratuito, firmados por el rector. Pero no ha habido respuesta. Se seguirá haciendo gestión al respecto.</t>
  </si>
  <si>
    <t>Se han enviado 4 oficios a la Alcaldía de Medellín solicitando la cesión a título gratuito del edificio, de estas se recibió una respuesta en 2022-2, indicando a la entidad que la subsecretaria de bienes y suministros del Distrito haría el respectivo análisis.</t>
  </si>
  <si>
    <t>1. Se envío reiteración de solicitud de respuesta de estudios y análisis para cesión del edificio por parte de la Alcaldía.
2. Respuesta de la alcaldía en Marzo de 2023 donde dicen que siguen en análisis y que nos convocarán a reunión.
3. Planilla de Reunión entre Colegio Mayor y funcionaros de la Alcaldía para el asunto.
4. Oficio de reiteración de solicitud de resultado de análisis y enajenación del edificio a título gratuito en Junio de 2023.
5. Oficio de solicitud de Concepto de Secretaría de Suministros y Servicios de la Alcaldía hacia Secretaría de Haciendo de la Alcaldía en junio de 2023.
6. Oficio de Respuesta hacia I.U. Colegio Mayor de Antioquia donde indican que se encuentra en consultas técnicas, legales y financieras el trámite.</t>
  </si>
  <si>
    <t xml:space="preserve">Nuevos espacios disponibles </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</si>
  <si>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</si>
  <si>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</si>
  <si>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</si>
  <si>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</si>
  <si>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 ENTRE OBRA E INTERVENTORÍA.</t>
  </si>
  <si>
    <t>Se formuló el Plan Maestro de Infraestructura.</t>
  </si>
  <si>
    <t xml:space="preserve">A la fecha se están consolidando los estudios de mercado, estudios previos y componentes técnicos para sacar a proceso de contratación. </t>
  </si>
  <si>
    <t xml:space="preserve">Se ejecutaron las siguientes actividades:
Roda manos inferior para  pasamanos, personas de talla baja en los diferentes pasamanos institucionales. 
Mejoramiento acústico de aulas priorizadas de institución
Repotenciación acometidas eléctricas que salen de la subestación a diferentes espacios, puntualmente laboratorios y zonas donde se alimenten equipos especiales en el Bloque fundacional.
Tubería de ALL y canoas para redireccionamiento de bajantes para una mejor disposición del agua lluvia en el centro de acopio y cubierta liviana frente al aula 115. 
Mejoramiento de cubierta en policarbonato, canoas y desagües del economato en la terraza del bloque académico
Ampliación de sistema de desagües de piso del edificio fundacional.
Impermeabilización y construcción de muros internos para eliminar humedades del taller de mantenimiento. 
Instalación de cárcamos en puntos estratégicos del campus para evacuación de agua lluvias. 
Suministro e instalación de filtro Francés en terreno
Suministro transporte e Instalación de enchape para piso tipo duro piso en espacios priorizados.
Suministro, transporte e instalación de zócalo en baldosa duro piso para tráfico pesado igual a piso. 
Restauración de adoquín existente afectado de vías y parqueadero descubierto.
Suministro transporte e Instalación de enchape tipo piedra muñeca sobre muros.
Pulida, brillada y emboquillada de  en baldosa de grano pulida de los corredores del segundo nivel del edificio fundacional. 
Cielo falso con estructura, en espacios priorizadas de la institución. 
Modificación de ventanas del aula 244
Control de ingreso de lluvias y sol en fachada lateral al edificio fundacional del primer y segundo nivel 
Restauración de borde losa en la terraza del bloque académico en la fachada con vista hacia el bloque de bienestar hasta 3,5mde altura. 
Restauración de borde losa en la terraza del bloque académico en la fachada con vista hacia el bloque de bienestar hasta 18mde altura. 
Suministro transporte e instalación de puerta en madera de cedro
Acondicionamiento de puerta y marco en madera con dimensiones de 94.5cmx2.37 puerta y marco de 1mx2.40m
Adecuación de laboratorio de producción audiovisual
Adecuación Cocina tradicional y laboratorio 172 gastronómico
Restauración de Puerta reja en tubería metálica
Adecuación de bodega bajo rampa
Rejas de hierro de seguridad en mirillas de vidrio de puertas de madera
Rehabilitación de Piso en royal veta 
Acondicionamiento de laboratorio vivero biotecnológico
Repotenciación eléctrica de circuito normalizados
</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</si>
  <si>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</si>
  <si>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</si>
  <si>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</si>
  <si>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Se formuló y aprobó el plan anual de optimización y mantenimiento de infraestructura física.</t>
  </si>
  <si>
    <t>Se cuenta con el plan y está en operación.</t>
  </si>
  <si>
    <t>El plan fue ejecutado.</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</si>
  <si>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</si>
  <si>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</si>
  <si>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</si>
  <si>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Los planos fueron actualizados y complementados, se adjunta directorio de los mismos, los archivos de planos por ser muy pesados, se encuentran en los computadores de infraestructura física, para su consulta.</t>
  </si>
  <si>
    <t>El indicador no contempló meta para la vigencia 2022.</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</si>
  <si>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</si>
  <si>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</si>
  <si>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</si>
  <si>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</si>
  <si>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Medición 2019 = 77.6
Medición 2020 = 81.1 
Medición 2021= 84.4, por lo tanto, el aumento fue del 3.3 respecto al año anterior.
Se superó la meta establecida para la vigencia 2021, la cual era de 81.6.</t>
  </si>
  <si>
    <t>La medición del Modelo Integrado de Planeación y Gestión para el año 2022 se realiza en el mes de abril de 2023, conforme al diligenciamiento de los Formularios Únicos de Reporte de Avances a la Gestión -FURAG-</t>
  </si>
  <si>
    <t>La medición del Modelo Integrado de Planeación y Gestión para el año 2022 se realiza en el mes de Julio de 2023, conforme al diligenciamiento de los Formularios Únicos de Reporte de Avances a la Gestión -FURAG-</t>
  </si>
  <si>
    <t xml:space="preserve">Planeación Institucional, </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</si>
  <si>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</si>
  <si>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</si>
  <si>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</si>
  <si>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Se incrementó el 32,4%, más de la meta proyectada en el año 2. Con respecto a la población impactada, en el primer periodo se beneficiaron de la beca de PP 1.843 estudiantes y se entregaron 1.066 auxilios de sostenimiento.
En el segundo periodo se beneficiaron 2.001 estudiantes con la beca de PP y se entregaron 1.217 auxilios de sostenimiento. 
Recursos 2020: $12.969.926.120.
Recursos 2021: $17.177.489.631.</t>
  </si>
  <si>
    <t>Se incrementó el 46.47%, más de la meta proyectada en el año 3. Con respecto a la población impactada, en el segundo período se están beneficiando 2.001 estudiantes con la beca de PP y se han entregado 1.217 auxilios de sostenimiento. 
En primer periodo se han beneficiado de la beca de PP 1.843 estudiantes y se han entregado 1.066 auxilios de sostenimiento.
Recursos 2020: $12.969.926.120.
Recursos 2021: $17.177.489.631.
Recursos 2022: $25.160.442.575.</t>
  </si>
  <si>
    <t>Se incrementó el 50,98%, más de la meta proyectada en el año 3. 
En primer periodo se han beneficiado de la beca de PP 1.856 estudiantes y se han entregado 945 auxilios de sostenimiento.
En el segundo período se beneficiaron 1.834 estudiantes con la beca de PP y se han entregado 1.209 auxilios de sostenimiento. 
Recursos 2020: $12.969.926.120.
Recursos 2021: $17.177.489.631.
Recursos 2022: $25.160.442.575 + $775.560.901. Total $25.936.003.476</t>
  </si>
  <si>
    <t xml:space="preserve">Para vigenia 2023 se logró el 10,97%, inferior a la meta proyectada en el año 4, hubo multiples factor como: Gratuidad y matricula cero del Distrito de Medellin afectando al proyecto de "Apoyo para el acceso y permanencia a la educacion Superior", con recursos de Presupuesto Participativo. 
Con respecto a la población impactada, en el primer periodo del 2023 se están beneficiando 1.762 estudiantes con la beca de PP, disminuyendo en un 11,94% en la población atendida en el 2022-02 y con respecto al auxilio de sostenimiento se han entregado 641 auxilios, disminuyendo en un 47,32% a comparación del semestre anterior. 
También hubo actividades del proyecto 2022, que no siguieron o no se dio continuidad para el año 2023.
Recursos 2023: $23.088.692.063.
Recursos 2022: $25.936.003.476.
Recursos 2021: $17.177.489.631.
Recursos 2020: $12.969.926.120.
</t>
  </si>
  <si>
    <t>Nuevas fuentes alternas de financiación gestionadas y con recursos.</t>
  </si>
  <si>
    <t>Para el año 2021, fue aprobado un proyecto del Sistema General de Regalías - SGR- por valor de $1.115.963.356 para el fortalecimiento del Laboratorio de Investigaciones.
Los recursos son aprobados y asignados para la vigencia 2021.</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</si>
  <si>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</si>
  <si>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</si>
  <si>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</si>
  <si>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</si>
  <si>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 Una (1) Auditoria externa de recertificación del Sistema de Gestión de Calidad, incluido LACMA (realizada por ICONTEC)</t>
  </si>
  <si>
    <t>La medición del Indicador se realiza en el segundo semestre del 2022.</t>
  </si>
  <si>
    <t>Se hace auditoria seguimiento al SGC bajo la norma ISO 9001:2015</t>
  </si>
  <si>
    <t>Este indicador se mide en 2023-2</t>
  </si>
  <si>
    <t xml:space="preserve">Calidad, Colegio Mayor, Gestión Ambiental, Salud Ocupacional, </t>
  </si>
  <si>
    <t>Mantenimiento de la certificación del SGA bajo la norma ISO 14001:2015</t>
  </si>
  <si>
    <t>Se tiene proyectada la auditoria de Re-certificación del Sistema de Gestión Ambiental para Noviembre de 2021</t>
  </si>
  <si>
    <t>* Una (1) Auditoria externa de recertificación del Sistema de Gestión Ambiental (realizado por ICONTEC)</t>
  </si>
  <si>
    <t>Se realiza Auditoria de seguimiento al SGA bajo la norma ISO 14001:2015</t>
  </si>
  <si>
    <t>Certificación y mantenimiento del SG-SST bajo la norma ISO 45001:2018</t>
  </si>
  <si>
    <t>Se tiene proyectada la Certificación del Sistema de Gestión de Seguridad y Salud en el Trabajo para Noviembre de 2021</t>
  </si>
  <si>
    <t>* Una (1) Auditoria externa de certificación del Sistema de Gestión de Seguridad y Salud en el Trabajo. (Con ICONTEC)</t>
  </si>
  <si>
    <t>Se realiza Auditoria de seguimiento al SG-SST bajo la norma ISO 45001:2018</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</si>
  <si>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</si>
  <si>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</si>
  <si>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</si>
  <si>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 xml:space="preserve">Se realizaron las siguientes auditorias:
* Una (1) Auditoria interna al Sistema de Gestión Integrado
* Una (1) Auditoria externa de recertificación del Sistema de Gestión de Calidad, incluido LACMA.
* Una (1) Auditoria externa de recertificación del Sistema de Gestión Ambiental
* Una (1) Auditoria externa de certificación del Sistema de Gestión de Seguridad y Salud en el Trabajo
</t>
  </si>
  <si>
    <t>Se realiza las siguientes auditorias:
1 Auditoria interna SGI
1 Auditoria externa SGC
1  Auditoria externa SGA
1 Auditoria externa SG SST</t>
  </si>
  <si>
    <t>las auditorías están planeadas para el segundo semestre de 2023</t>
  </si>
  <si>
    <t>Software nuevo implementado</t>
  </si>
  <si>
    <t>A la fecha se tiene implementado el software, actualmente se están realizando ajustes propios de la operación del SGI.</t>
  </si>
  <si>
    <t xml:space="preserve">A la fecha el software G+ se encuentra implementado en un 100%. </t>
  </si>
  <si>
    <t>Estrategias de sostenibilidad promovidas por el SGI</t>
  </si>
  <si>
    <t>El cumplimiento de este Indicador esta proyectado para el año 2022</t>
  </si>
  <si>
    <t>El cumplimiento de este Indicador está proyectado para el año 2022</t>
  </si>
  <si>
    <t>Se adjunta archivo con las estrategias de sostenibilidad promovidas durante el 2022.</t>
  </si>
  <si>
    <t>Este indicador se reporta en 2023-2</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</si>
  <si>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</si>
  <si>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</si>
  <si>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 xml:space="preserve">Se adjunta informe de Sostenibilidad para el SGI y  archivo en Excel con la herramienta utilizada para el diagnostico </t>
  </si>
  <si>
    <t>Matriz de Indicadores de sostenibilidad, consolidada</t>
  </si>
  <si>
    <t>Se tiene proyectado para medición en el año 2022</t>
  </si>
  <si>
    <t>Se adjunta archivo con los indicadores asociados al modelo de sostenibilidad para la vigencia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</si>
  <si>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</si>
  <si>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</si>
  <si>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</si>
  <si>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 xml:space="preserve">De las 88 actividades programadas para el año, 74 de ellas se ejecutaron al 100% ,las 14 restantes quedaron  entre el 50 al 95 % de cumplimento; estas no alcanzaron el cumplimiento total por situaciones de alcance y ajuste de información  </t>
  </si>
  <si>
    <t>La medición del indicador se realiza al finalizar la vigencia.</t>
  </si>
  <si>
    <t>De la totalidad de las actividades que se tenían propuestas para el periodo 2022, se ejecuto el 97% de ellas, quedando pendientes temas como actualización de la política de tabaco alcohol y drogas, implementación del SVE sobre salud mental, participación y consulta,  algunas inspecciones de seguridad.</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</si>
  <si>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</si>
  <si>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</si>
  <si>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</si>
  <si>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 xml:space="preserve">La autoevaluación del SG-SST dio como resultado el 95% de cumplimiento, el 5% restante esta expresado en actividades de gestión del Copasst y gestión de compras  </t>
  </si>
  <si>
    <t>Se ha dado cumplimiento a los requisitos exigidos para la implementación del SGSST</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</si>
  <si>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</si>
  <si>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</si>
  <si>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</si>
  <si>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En lo corrido del año 147 personas que se realizaron los exámenes médicos ocupacionales de ingreso, periódicos y de retiro, de las cuales a 123 se les generaron recomendaciones médicas. De estas 123 personas con recomendaciones médicas se entregaron 123 cartas de seguimiento a recomendaciones emitidas por la IPS de medicina laboral, por lo que se da un cubrimiento del 100% en la evaluación de condiciones de salud a los empleados de planta del campus institucional.</t>
  </si>
  <si>
    <t>Para el primer semestre de 2022 , hubo 157 personas que se realizaron los exámenes médicos ocupacionales de ingreso, periódicos y de retiro, de las cuales a 108 se les generaron recomendaciones médicas.
 De estas 108 personas con recomendaciones médicas se entregaron 108 cartas de seguimiento a recomendaciones emitidas por la IPS de medicina laboral, por lo que se da un cubrimiento del 100% en la evaluación de condiciones de salud a los empleados de planta del campus institucional</t>
  </si>
  <si>
    <t xml:space="preserve">Del total de exámenes médicos con recomendaciones o restricciones en el periodo, se enviaron las cartas correspondientes. </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</si>
  <si>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</si>
  <si>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</si>
  <si>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</si>
  <si>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 xml:space="preserve">de los simulacros programados todos fueron ejecutados </t>
  </si>
  <si>
    <t xml:space="preserve">Para el primer semestre del año 2022, se realizó 1 simulacro de  los 4 simulacros que estaban programados, obteniendo en la medición el 25% de cumplimiento para la realización de simulacros del año en curso. Cabe mencionar que para el primer semestre se tenía programado 1 simulacro y para el segundo semestre hay tres programados, lo que indica que se vienen ejecutando acorde a lo programado. </t>
  </si>
  <si>
    <t xml:space="preserve">Se ejecutaron el 100% de los simulacros programados para el año 2022. Se tenia un opcional, el cual era la participación en el simulacro nacional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</si>
  <si>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</si>
  <si>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</si>
  <si>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Al momento se tiene 296 requisitos legales aplicables, sobre los cuales se cumplen 289, no se cumplen 3 y se cumplen parcialmente 5, para lo cual se arroja un porcentaje de cumplimiento del 97.63% sobre un 100%</t>
  </si>
  <si>
    <t xml:space="preserve">Para el año 2021 se identificaron 299 requisitos aplicables al Sistema de Seguridad y Salud en el trabajo para  la institución, de las cuales se cumplen con 290 y hay  7 que se cumplen parcialmente y 2 que no se cumplen, por lo que se obtuvo un 96.99% de cumplimiento de la matriz de requisitos legales de seguridad y salud en el trabajo.
</t>
  </si>
  <si>
    <t xml:space="preserve">De los 315 requisitos legales aplicables al SG-SST se cumple con 298 requisitos legales; y 17 se cumplen con observaciones. </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</si>
  <si>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</si>
  <si>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</si>
  <si>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</si>
  <si>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 xml:space="preserve">Para el último semestre del año 2021, se obtuvo un cumplimiento del 63,6%,dbido a que faltaron acciones por cerrar, esto teniendo en cuenta que se les trabajó a los tratamientos de las acciones, pero faltaron algunos puntos para poder completar al 100% las acciones, y otras se requieren  de adecuaciones físicas para dar cierre, por ello no se cerraron.
</t>
  </si>
  <si>
    <t>En el primer semestre de 2022  se cerraron 19 Acciones eficazmente de 19 acciones que se debían cerrar en los correspondientes períodos trimestrales del año en mención. 10 Acciones preventivas y 9 acciones correctivas</t>
  </si>
  <si>
    <t xml:space="preserve">De  36 acciones  programadas para el año 2022, se ejecutaron las 36  acciones; de las cuales tenemos 18 acciones para el primer trimestre, que corresponde a 8 correctivas y 10 preventivas, el 2 trimestre 1 acción correctiva, en el 3 trimestre 3 acciones preventivas y 1 correctiva, y para el 4 trimestre, 1 correctiva y 12 preventivas. Su naturaleza corresponde a proceso de auditoria e indicadores. </t>
  </si>
  <si>
    <t xml:space="preserve">Para el primer periodo del año  2023, se tenían 9 acciones por cerrar, de las cuales se   lograron cerrar 3 acciones correctivas derivadas de indicadores y 6 acciones preventivas derivadas de auditoria interna.  </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</si>
  <si>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</si>
  <si>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</si>
  <si>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</si>
  <si>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 xml:space="preserve">Para el año 2021 hubo 494 riesgos no aceptables y riesgos aceptables con control, de los cuales cambiaron de estado después de su intervención a condiciones aceptables y mejorables 6 de ellos, lo que indica que se obtuvo un 1,21% de cumplimiento para esta medición.
</t>
  </si>
  <si>
    <t xml:space="preserve">para el 2021 se identificaron 352 riesgos, no aceptables o aceptables con control; para el 2022 se logro realizar intervención 323 riesgos que se vuelven aceptables, de los c cuales faltan 30 riesgos por intervención en su grado de aceptabilidad.  </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</si>
  <si>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</si>
  <si>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</si>
  <si>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</si>
  <si>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 xml:space="preserve">La meta real de cumplimiento del indicador es del 50% quedando superado (Aparece 100% por un error previo a la aprobación del Plan de Desarrollo que no se tuvo en cuenta ni subsanó).
Por favor revisar las evidencias de logro en el archivo "Instrumento seguimiento plan de desarrollo 01122021".
</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</si>
  <si>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</si>
  <si>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El aumento del porcentaje se debe a: discusión, análisis, validación y aprobación de la política institucional por parte Programa de Gestión del Riesgo de Desastres, Planeación Institucional, Gestión Jurídica , Comité Institucional de Gestión y Consejo Directivo; al Monitoreo del riesgo: Evaluación del Riesgo interno actualizada. Avances en la revisión y ajuste del componente de preparación para la respuesta a emergencias. Reuniones con otras instituciones de educación superior en el marco del Plan de Ayuda Mutua y recepción de respuestas a las cartas de invitación enviadas a rectores de IES.</t>
  </si>
  <si>
    <t xml:space="preserve">Se obtiene un 86% de avance en el indicador del objetivo general de Estrategias para la Gestión del Riesgo de Desastres implementadas, reflejado en un avance del 90%  para el periodo 2023-1 en la política Institucional y un avance del 82% en la implementación de los planes de Gestión del riesgo. </t>
  </si>
  <si>
    <t xml:space="preserve">Facultad de Arquitectura e Ingeniería, Colegio Mayor, </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</si>
  <si>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</si>
  <si>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</si>
  <si>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 xml:space="preserve">El procedimiento de generación, aprobación y difusión de la política institucional en gestión del riesgo de desastres ha comenzando su trámite.  Se encuentra en la etapa de revisión por el Líder de Planeación.
</t>
  </si>
  <si>
    <t>La Política fue revisada por Planeación Institucional, el área Jurídica y equipo del programa. Se realizaron algunas observaciones que fueron subsanadas. La Política se encuentra en proceso de revisión nuevamente.
La Política cuenta con avance del 60%.</t>
  </si>
  <si>
    <t>Se realizo discusion, analisis, validacion y aprobacion de la politica institucional por parte Programa de Gestion del Riesgo de Desastres, Planeacion Institucional, Gestion Juridica , Comite Institucional de Gestion y Consejo Directivo.</t>
  </si>
  <si>
    <t>El avance del 0.9 corresponde a  la Política aprobada e implementada: 
1. Proceso de Divulgación: mediante el Flash Institucional, fue divulgada la adopción de la Política de Gestión del Riesgo de Desastres de la Institución Universitaria Colegio Mayor de Antioquia.
2. se realizó socialización de la Política Institucional, con el equipo de Comunicaciones, los líderes de las dependencias de Planeación Institucional, Gestión de la Mejora, Gestión Ambiental y Gestión de Seguridad y Salud en el Trabajo y se realiza socialización con miembros de USAID BHA y el Área Metropolitana del Valle de Aburrá (AMVA).</t>
  </si>
  <si>
    <t xml:space="preserve">Facultad de Arquitectura e Ingeniería, Colegio Mayor, Virtualidad, </t>
  </si>
  <si>
    <t>Planes implementados</t>
  </si>
  <si>
    <t>Se anexa archivo con avance.</t>
  </si>
  <si>
    <t>En el archivo "Instrumento seguimiento plan de desarrollo 01122021" se encuentran todas las evidencias asociadas con el cumplimiento de este indicador.
Este indicador hace referencia a las estrategias para la Gestión del Riesgo de Desastres, por lo cual se duplica el dato reportado.</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</si>
  <si>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</si>
  <si>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Monitoreo del riesgo: Evaluación del Riesgo interno actualizada. Avances en la revisión y ajuste del componente de preparación para la respuesta a emergencias. Reuniones con otras instituciones de educación superior y recepción de respuestas a las cartas de invitación enviadas a rectores de IES</t>
  </si>
  <si>
    <t xml:space="preserve">El avance del 82% se ve reflejado en: 
1. Monitoreo del riesgo a través de la actualización de la evaluación de riesgo interno y análisis de amenaza y vulnerabilidad de acopio de residuos y laboratorio de la sostenibilidad
2. Creación y actualización de los Procedimientos Operativos de Emergencia
3. Avance en la articulación del enfoque de gestión del riesgo de desastres, borrador de la resolución  de modificación del COE
4. Actualización del plan de gestión del riesgo de desastres en los módulo de conocimiento
5. Acuerdo de voluntades por parte de los rectores de las diferentes IES
Para el plan de ayuda mutua y las reuniones que se llevan acabo en el marco del Plan. </t>
  </si>
  <si>
    <t>Infraestructura tecnologica e informatica pertinente para el desarrollo institucional</t>
  </si>
  <si>
    <t xml:space="preserve"> Infraestructura tecnológica disponible conforme a la demanda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</si>
  <si>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</si>
  <si>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</si>
  <si>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Disponibilidad total semestre x 180 días (Minutos): 259200
Plataforma indisponible (Minutos): 92
Disponibilidad Plataforma: 99,96
El 0,04% de los usuarios tuvieron problemas con los recursos de sistemas.</t>
  </si>
  <si>
    <t>El 5.7% de los usuarios tuvieron percance con el uso delos sistemas a causa de la suspensión del sistema, los cuales se esta trabajando para minimizar mucho mas estos riesgos.
Disponibilidad total semestre x 180 dias (Minutos): 259200
Plataforma indisponible (Minutos): 1471.
Disponibilidad Plataforma: 99.43.</t>
  </si>
  <si>
    <t>El 0,01% del tiempo correspondiente a 30 minutos durante el año, los usuarios del área financiera no pudieron trabajar a causa de fallas en el sistema.</t>
  </si>
  <si>
    <t>en el 2023-1 Por daños causados por descargas eléctricas, de los 156960 minutos disponibles, tuvimos 872 inactivos mientras se le daba solución a los inconvenientes.</t>
  </si>
  <si>
    <t xml:space="preserve">Tecnología e Informática, Colegio Mayor, </t>
  </si>
  <si>
    <t>Procesos manuales automatizados</t>
  </si>
  <si>
    <t>Total procesos manuales: 29
Total procesos manuales automatizar: 10</t>
  </si>
  <si>
    <t>Total procesos manuales: 6
Total procesos manuales automatizar: 2</t>
  </si>
  <si>
    <t>Total procesos manuales: 13
Automatizados: 9
Total procesos manuales automatizar: 4
El 69,23% de los procesos manuales se han automatizado con herramientas ofimáticas.
Nota: este indicador será muy variable dado que cada vez aparecerán nuevos procesos manuales y de igual se van automatizando otros.</t>
  </si>
  <si>
    <t>El 90% de los procesos manuales se han automatizado con herramientas ofimáticas, en los diferentes procesos de la institución de 10 procesos manuales para automatizar 1 queda faltando.
PROCESOS MANUALES A AUTOMATIZAR: 10
PROCESOS MANUALES AUTOMATIZADOS: 9</t>
  </si>
  <si>
    <t>De los 10 automatizaciones que se programaron realizar se hicieron 11.</t>
  </si>
  <si>
    <t xml:space="preserve">A 2023-1 se han automatizado 11 procesos que estaban manuales </t>
  </si>
  <si>
    <t>Sistemas de información consolidados e integrados</t>
  </si>
  <si>
    <t>Sistemas de información: 11
Sistemas de información integrados: 10
Sistemas no integrados: 1</t>
  </si>
  <si>
    <t>Sistemas de información: 10
Sistemas de información integrados: 10
Sistemas no integrados: 0</t>
  </si>
  <si>
    <t xml:space="preserve">De 15 sistemas de información existentes, 14 están integrados y solo 1 falta por integrar.
</t>
  </si>
  <si>
    <t>De 20 sistemas de información existentes, 19 están integrados y solo 1 falta por integrar, por ser obturado este sistema lo desarrollaremos en el área de una vez integrado al sistema académico.</t>
  </si>
  <si>
    <t>en 2023-1 Todos los sistemas de información están integrados ya sea por webservice o por archivos planos</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</si>
  <si>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</si>
  <si>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</si>
  <si>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</si>
  <si>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Se cuenta con el Plan estratégico publicado en la página web institucional.
https://www.colmayor.edu.co/institucional/micolmayor/gestion-de-tecnologia-e-informatica/</t>
  </si>
  <si>
    <t>El PETIC se encuentra 100% terminado y actualizado.
https://www.colmayor.edu.co/wp-content/uploads/2022/02/TI-PETIC-2022.pdf</t>
  </si>
  <si>
    <t>100% terminado, actualizado, modificada su presentación.
https://sites.google.com/colmayor.edu.co/petic2023-v3/inicio</t>
  </si>
  <si>
    <t>En el 2023-1 se implemento el Petic</t>
  </si>
  <si>
    <t>Procesos manuales sistematizados</t>
  </si>
  <si>
    <t>Total procesos manuales: 29
Total procesos manuales para sistematizar: 19</t>
  </si>
  <si>
    <t>Total procesos manuales: 6
Total procesos manuales para sistematizar: 4</t>
  </si>
  <si>
    <t>Total procesos manuales: 6
Sistematizados: 5
Total procesos manuales para sistematizar: 1
El 83,33% de los procesos manuales se han sistematizado, se haran desarrollos de software para que otros procesos queden sistematizados.</t>
  </si>
  <si>
    <t xml:space="preserve">El 78,9% de los procesos manuales se han sistematizado,  de 19  procesos por sistematizar, 4 procesos que faltan se continuará con los desarrollos de software para sistematizarlos.
</t>
  </si>
  <si>
    <t xml:space="preserve">De los 19  procesos por sistematizar, 20 procesos se automatizaron con los desarrolladores del área y continuaremos realizando mas desarrollos para facilitar los procesos institucionales.
</t>
  </si>
  <si>
    <t xml:space="preserve">En 2023-1 se sistematizaron 23 procesos manuales </t>
  </si>
  <si>
    <t>Lineamientos de Integración de los sistemas de información actualizados</t>
  </si>
  <si>
    <t>Se anexa documento de lineamientos.</t>
  </si>
  <si>
    <t>Son los pasos para que con los roles y sus funciones se de el análisis, diseño, despliegue, administración, testeo y ejecución, ciclo de vida, de la integración de un sistema de información.</t>
  </si>
  <si>
    <t>En 2023-1 los lineamientos de integraciones se encuentra actualmente actualizado</t>
  </si>
  <si>
    <t>Gestion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</si>
  <si>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</si>
  <si>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</si>
  <si>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</si>
  <si>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Al 30 de junio de 2022 aun no nos han anunciado auditoria por parte de las entidades de control para la vigencia 2021.</t>
  </si>
  <si>
    <t>En el transcurso del año 2022 fue realizada la Auditoría especial de evaluación fiscal y financiera para la vigencia 2021, obteniendo como resultado dictamen a los estados financieros LIMPIO y se conceptúa la gestión presupuestal FAVORABLE y la gestión financiera FAVORABLE.</t>
  </si>
  <si>
    <t xml:space="preserve">Vicerrectoría Administrativa y Financiera, </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</si>
  <si>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</si>
  <si>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</si>
  <si>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Se asignaron el 100% de los recursos conforme a los recursos requeridos por los procesos.</t>
  </si>
  <si>
    <t>Al 30 de junio de 2022 se han asignado el 80% de los recursos solicitados por los procesos, ya que el restante será entregado con excedentes financieros que aun no han sido incorporados al presupuesto.</t>
  </si>
  <si>
    <t>Al 30 de diciembre de 2022 se asignaron el 100% de los recursos requeridos por los diferentes procesos e la Institución.</t>
  </si>
  <si>
    <t>Al mes de junio del año 2023 se han asignado el 100% de los recursos requeridos por los diferentes procesos de la Institución de acuerdo a las necesidades y justificaciones detalladas en el respectivo formato adjunto.</t>
  </si>
  <si>
    <t xml:space="preserve">Vicerrectoría Administrativa y Financiera, Colegio Mayor, </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</si>
  <si>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</si>
  <si>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</si>
  <si>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</si>
  <si>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Los informes presupuestales y financieros se encuentran al día según los cronogramas establecidos, al 31 de diciembre se han presentado 12 estados financieros mensuales, 12 ejecuciones presupuestales, 12 reportes presupuestales de Snies, 4 reporte contable a la Contaduría General de la Nación (Chip), reportes chip presupuestal 4 y 4 reportes contables de Snies . 
Se presentaron los 48 informes que se deben presentar de manera anual , cumpliendo con los plazos establecidos.</t>
  </si>
  <si>
    <t>Los informes presupuestales y financieros se encuentran al día según los cronogramas establecidos, al 30 de junio se han presentado 5 estados financieros mensuales, 6 ejecuciones presupuestales, 5 reportes presupuestales de Snies, 1 reporte contable a la Contaduría General de la Nación (Chip), 1 reporte chip presupuestal y 0 reportes contables de Snies toda vez que la contaduría indica que por cambios realizados, el reporte de la información financiera se realizará a partir del 21 de julio (se adjunta comunicado). Se han presentado 18 informes en total, cumpliendo con los plazos establecidos.</t>
  </si>
  <si>
    <t xml:space="preserve">Los informes presupuestales y financieros se encuentran al día según los cronogramas establecidos, al 31 de diciembre se presentaron un total de 44 informes, distribuidos de la siguiente manera:12 estados de situación financiera, 12 ejecuciones presupuestales, 11 reportes presupuestales de Snies, 3 reportes contables de Snies, 3 reportes contable a la Contaduría General de la Nación (Chip) y 3 reportes chip presupuestales. </t>
  </si>
  <si>
    <t>Los informes presupuestales y financieros se encuentran al día según los cronogramas establecidos, al 30 de junio se han presentado 4 estados financieros mensuales, 5 ejecuciones presupuestales, 5 reportes presupuestales de Snies, 1 reporte contable de Snies, 2 reportes chip presupuestales y 2 reportes contables a la Contaduría General de la Nación (Chip). Se han presentado 19 informes en total, cumpliendo con los plazos establecidos.</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</si>
  <si>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</si>
  <si>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</si>
  <si>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</si>
  <si>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</si>
  <si>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R&gt;= P Al 31 de diciembre de 2021 el recaudo de ingresos asciende a $274.735.937.599 y los pagos efectuados suman $200.922.803.073, reflejando equilibrio financiero.</t>
  </si>
  <si>
    <t xml:space="preserve">R&gt;= P Al 30 de junio de 2022 el recaudo de ingresos asciende a $136.129.297.448 y los pagos efectuados suman $87.984.013.610, reflejando equilibrio financiero.
El seguimiento general de este indicador se realiza finalizando la vigencia.
</t>
  </si>
  <si>
    <t>Al 30 de diciembre de 2022 el recaudo de ingresos asciende a $269.670.457.712 y los pagos efectuados suman $197.109.750.560, reflejando equilibrio financiero, donde el recaudo es mayor a los pagos realizados.</t>
  </si>
  <si>
    <t>Al 30 de mayo de 2023 el recaudo de ingresos asciende a $103.423.441.822 y los pagos efectuados suman $50.092.421.487, reflejando así equilibrio financiero, donde el recaudo es mayor a los pagos realizados.</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</si>
  <si>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</si>
  <si>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</si>
  <si>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</si>
  <si>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</si>
  <si>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 xml:space="preserve">Se realiza encuesta de percepción por medio de redes sociales y a través de los canales de atención presencial por medio de las consolas de satisfacción. </t>
  </si>
  <si>
    <t>Se realiza encuesta de percepción por medio de redes sociales y a través de los canales de atención presencial por medio de las consolas de satisfacción.</t>
  </si>
  <si>
    <t>Se realiza encuesta de percepción por medio de redes sociales y a través de los canales de atención presencial por medio de las consolas de satisfacción. Además, a través del módulo de Plannea donde se atienden las solicitudes de servicio, se arroja el resultado del informe de satisfacción de atención.</t>
  </si>
  <si>
    <t xml:space="preserve">Mercadeo-Atención al Ciudadano, Colegio Mayor, </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</si>
  <si>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</si>
  <si>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</si>
  <si>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</si>
  <si>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En la capacitación de cultura del servicio se trataron temas de atención a los usuarios por medio de los diferentes canales de comunicación de la institución, además de la importancia y la oportunidad de los mensajes que transmitimos. Se habló también sobre lenguaje claro y se capacitó en compañía de Gestión Legal en todo lo relacionado con PQRSFD.</t>
  </si>
  <si>
    <t>La actividad de fortalecimiento para la calidad del servicio se realizará en el segundo semestre de 2022.</t>
  </si>
  <si>
    <t>La actividad de fortalecimiento para la calidad del servicio se realizó mediante la capacitación de cultura del servicio el pasado 30 de noviembre de 2022</t>
  </si>
  <si>
    <t xml:space="preserve">La actividad de fortalecimiento para la calidad del servicio se realizó mediante la capacitación de cultura del servicio el pasado jueves 6 de julio, donde se contó con la participación de los diferentes líderes y directores de procesos, el personal de apoyo administrativo y aquellos que realizan de frente atención al público. Durante esta enriquecedora jornada, se hizo hincapié en la importancia de brindar un servicio de calidad, tanto a los estudiantes como a toda la comunidad académica.
</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</si>
  <si>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</si>
  <si>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</si>
  <si>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</si>
  <si>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Se encuentra en el sistema de gestión G+ Código: GC-MA-012</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</si>
  <si>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</si>
  <si>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</si>
  <si>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</si>
  <si>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</si>
  <si>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Se realizó socialización con líderes de proceso y coordinadores de programas, para que conocieran el proceso de Gestión de Comunicaciones, los miembros del equipo y el funcionamiento de la oficina.</t>
  </si>
  <si>
    <t>La socialización de los planes se realizará en el segundo semestre de 2022</t>
  </si>
  <si>
    <t>Se realizó la socialización del plan de comunicaciones y mercadeo a través de la capacitación de cultura del servicio, el pasado 30 de noviembre de 2022.</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</si>
  <si>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</si>
  <si>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</si>
  <si>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</si>
  <si>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Se cuenta con medios de comunicación interna y externa.</t>
  </si>
  <si>
    <t>A la fecha la institución está implementando 10 medios de comunicación para la divulgación de sus comunicaciones internas y externas.</t>
  </si>
  <si>
    <t>A la fecha la institución está implementando 11 medios de comunicación para la divulgación de sus comunicaciones internas y externas.</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</si>
  <si>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</si>
  <si>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</si>
  <si>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Se realiza encuesta de percepción de los usuarios a través de las redes sociales parara conocer sus opiniones y dar mejora.</t>
  </si>
  <si>
    <t>Se realiza encuesta de percepción al usuario en cuanto a atención mediante las redes sociales institucionales; también, se hace encuesta a través de las consolas de satisfacción ubicadas en los diferentes puntos de atención al ciudadano. 
(semestre 2022-1)</t>
  </si>
  <si>
    <t>Se realiza encuesta de percepción al usuario en cuanto a atención mediante las redes sociales institucionales; también, se hace encuesta a través de las consolas de satisfacción ubicadas en los diferentes puntos de atención al ciudadano. (semestre 2022-2)</t>
  </si>
  <si>
    <t>Participación en eventos de relacionamiento y actividades de divulgación</t>
  </si>
  <si>
    <t>Se realizaron 4 eventos de relacionamiento en el primer semestre de 2021.</t>
  </si>
  <si>
    <t>Se realizaron ferias universitarias donde las personas pudieron conocer nuestros portafolios, además, estuvimos eventos de relacionamiento en donde la institución tuvo importante participación.</t>
  </si>
  <si>
    <t>La institución asistió a 10 ferias universitarias y de relacionamiento en el primer semestre de 2022</t>
  </si>
  <si>
    <t>La institución realizó 17 eventos de relacionamientos y ferias universitarias en el segundo semestre de 2022.</t>
  </si>
  <si>
    <t>INDICADORES DE EVALUACIÓN Plan de Desarrollo 2020-2024 - 2023-01</t>
  </si>
  <si>
    <t>INDICADORES DE EVALUACIÓN ACUMULADA Plan de Desarrollo 2020-2024 - 2023-01</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</si>
  <si>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</si>
  <si>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</si>
  <si>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</si>
  <si>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</si>
  <si>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</si>
  <si>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</si>
  <si>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</si>
  <si>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</si>
  <si>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</si>
  <si>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</si>
  <si>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</si>
  <si>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</si>
  <si>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</si>
  <si>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EFICACIA PERIODICA (2023-01)</t>
  </si>
  <si>
    <t>EFICACIA ACUMULADA (2023-01)</t>
  </si>
  <si>
    <t>Este indicador se reportará en 2023-2, cuando se cumplan los indicadores de producto</t>
  </si>
  <si>
    <t>De acuerdo a la información reportada por Talento Humano, algunos docentes se graduarían en 2024</t>
  </si>
  <si>
    <t>EFICACIA PERIODICA  (2023-01)</t>
  </si>
  <si>
    <t>EFICACIA ACUMULADA  (2023-01)</t>
  </si>
  <si>
    <t>Luego de la medición realizada en la convocatoria 894 d eMinciencias del 2021, cuyos resultados fueron entregados el 24 de mayo 2022, se cuenta con 31 docentes investigadores reconocidos de la siguiente forma: Junior: 27 Asociado: 3 Senior: 1</t>
  </si>
  <si>
    <t>Fueron presentados 6 proyectos a la convocatoria 937 Convocatoria ?Investigación Fundamental? y 2 proyectos a la convocatoria 936 Convocatoria ecosistemas en Bioeconomía, ecosistemas naturales, territorios sostenibles</t>
  </si>
  <si>
    <t>De 24 características de indexación se ha cumplido al 100% con cada una. Lo anterior, permitió que en 2023-1 la revista se encontrara ya indexada en ROAD y LatinREV. http://sinergia.colmayor.edu.co/ojs/index.php/Revistasinergia/indexacion</t>
  </si>
  <si>
    <t>Se reporta a finales de mes de julio de 2023, sujeto a informe semestral de los grupos de investigación</t>
  </si>
  <si>
    <t>A junio 30 de 2023, no se han publicado libros. Estos se encuentran en proceso editorial</t>
  </si>
  <si>
    <t>A junio 30 no se han obtenido nuevas patentes. 
Se encuentran en estudio por parte de la SIC 2 diseños industriales y 3 solicitudes de patentes</t>
  </si>
  <si>
    <t>Se reportan dos (2) ponencias de docentes a Viena, austria, Dos nacionales (2), una (1) ponencia a Argentina y una (1) a Chile</t>
  </si>
  <si>
    <t>Los productos de apropiación social se reportan en 2023-2</t>
  </si>
  <si>
    <t>Se reportan 5 jóvenes investigadores con convenios  para el primers semestre</t>
  </si>
  <si>
    <t>Se  desarrollaron 32 proyectos de núcleos integradores de la Facultad de Ciencias Sociales y Educación</t>
  </si>
  <si>
    <t>25 prácticas investigativas desarrolladas en la Facultad de Ciencias de la Salud
3 prácticas investigativas desarrolladas en la Facultad de Ciencias Sociales
2 prácticas investigativas desarrolladas en la Facultad de Arquitectura e Ingeniería
2 prácticas investigativas desarrolladas en la Facultad de Administración</t>
  </si>
  <si>
    <t>Mediante el Acuerdo No. 011 del 12 de julio de 2022, por el cual se modifica la estructura de la Institución Universitaria, se crea la Vicerrectoría de Investigación y Extensión. Mediante la Resolución TH 2343 del 18 de agosto de 2022 se hace un nombramiento ordinario como Vicerrectora de Investigación y Extensión en la planta de personal administrativo.</t>
  </si>
  <si>
    <t xml:space="preserve">77 proyectos de aula desarrollados:
40 Facultad de Arquitectura
25 Facultad de Administración
12 Facultad de Salud </t>
  </si>
  <si>
    <t>Para el semestre 2023-01 se realizan 95 actividades de educación continua desde las diferentes Facultades y Procesos Institucionales.</t>
  </si>
  <si>
    <t>1 SAE (Servicios Agrícolas Especializados) - Facultad de Ciencias de la Salud
1 Laboratorio de Innovación Social - Facultad de Ciencias Sociales y Educación</t>
  </si>
  <si>
    <t>Se formaliza el Centro de Lenguas como subproceso del área de extensión Académica y Proyección Social. Esto se evidencia dentro del acuerdo donde se modifica la estructura administrativa institucional y en la resolución 391 del 30 de diciembre de 2021.</t>
  </si>
  <si>
    <t>23 Trabajos de grado desarrollados de la Facultad de Ciencias Sociales y Educación
8 Facultad de Arquitectura</t>
  </si>
  <si>
    <t>Este indicador no se ha terminado de consolidar, se reportara de forma acumulada en 2023-2</t>
  </si>
  <si>
    <t>Este indicador se mide de manera anual, el reporte será en 2023-2</t>
  </si>
  <si>
    <t>Se carga anualmente, el reporte será en 2023-2</t>
  </si>
  <si>
    <t>El plan se reporta anualmente</t>
  </si>
  <si>
    <t>Este indicador se mide anualmente</t>
  </si>
  <si>
    <t>En lo corrido del año 2023 fue realizada la Auditoría especial de evaluación fiscal y financiera para la vigencia 2022, obteniendo como resultado dictamen a los estados financieros LIMPIO y se conceptúa la gestión presupuestal FAVORABLE y la gestión financiera FAVORABLE.</t>
  </si>
  <si>
    <t>Se reporta en 2023-2</t>
  </si>
  <si>
    <t>LÍNEA</t>
  </si>
  <si>
    <t xml:space="preserve"> El indicador busca atender el 80% de la población total (Estudiantes y Empleados) para el semestre 2023-1 se logró atender al  91,97 % del total de la población.</t>
  </si>
  <si>
    <t>Bonos alimentarios, préstamo de computadores, asesoría de becas y fondos, convenios externos de odontología, optometría y curso recreodeportivos extensivos a los familiares, convenio de alimentación San Vicente de Paúl, gimnasia virtual, artes plásticas vía remoto, atención virtual en: nutrición, medicina, psicología, remisiones a psiquiatría.</t>
  </si>
  <si>
    <t>Activaciones recreo-deportivas, activaciones culturales, actividades de acompañamiento de desarrollo humano, seguridad alimentaria, atenciones virtuales en : nutrición, medicina y psicología.</t>
  </si>
  <si>
    <t>Se realizó la oferta de dos cursos para capacitación a comunidad sobre población diversa, bajo los nombres didácticas flexibles para la inclusión y estrategias didácticas flexibles para atender a los estudiantes con discapacidad en educación superior. Adicionalmente se dio inicio a la implementación de los ajustes de la caracterización de los estudiantes en articulación con otras dependencias como admisiones, vicerrectoría académica, materizalizando la propuesta del 2021-01</t>
  </si>
  <si>
    <t>Se realizó el programa de seguridad alimentaria mediante la implementación de entrega de bonos para 100 estudiantes de sedes desconcentradas y programas virtuales realizamos la entrega de 11 bonos a cada uno, en el archivo adjunto se encuentra 104, porque se reemplazaron a mitad de semestre 4 estudiantes que cancelaron por diferentes razones. Para los 900 beneficiarios de Robledo y c4ta se realizaron 5 entregas.</t>
  </si>
  <si>
    <t>Los 2 Nuevos programas tecnológicos radicados en 2022 obtuvieron resolución de Registro Calificado
1.Tecnología en Gestión de Procesos de Repostería y Panificación
2. Tecnología en Gestión Comercial</t>
  </si>
  <si>
    <r>
      <t xml:space="preserve">0
</t>
    </r>
    <r>
      <rPr>
        <u/>
        <sz val="11"/>
        <color rgb="FFFF0000"/>
        <rFont val="Calibri"/>
        <family val="2"/>
      </rPr>
      <t>9</t>
    </r>
  </si>
  <si>
    <t>Se obtuvo el registro calificado del programa  Licenciatura en Ciencias Sociales.</t>
  </si>
  <si>
    <t xml:space="preserve">  Son 15 recursos de aprendizaje de los periodos anteriores y 4 del 2023-1; para un total de 19
- Ficha de Ing. Económica: [Enlace](https://sites.google.com/colmayor.edu.co/quedate/fichas#h.96b6q7ub5n9) (Completada al 100%)
   - Cartilla de Química I, Química Inorgánica: [Enlace](https://drive.google.com/file/d/1RToVqbmU6JIqY-f8-ziMeK8CCFh1ARO3/view?usp=sharing)
   - Cartilla de Técnicas de Integración para Funciones Irracionales: [Enlace](https://drive.google.com/file/d/18_WY4kzgjJ-v3LpUF36oc5ZHr6MMo-E4/view?usp=sharing)
   - Manual de Laboratorio de Física I: [Enlace](https://drive.google.com/file/d/1PXlCk2oUyX-U7ApkbSteuEjN8Wt0T4dL/view?usp=sharing)
</t>
  </si>
  <si>
    <t>En este momento se esta trabajando en el estudio previo para la subasta de la sala en silencio. Ya se cuenta con el diseño de la misma (Ver estudio previo) y las tres cotizaciones.
1 para trabajo individual
1 para trabajo colaborativo</t>
  </si>
  <si>
    <t>1. TL como auxiliar en gestión humana y bienestar laboral 
2. TL en asistente de servicio social y comunitario
3. TL como auxiliar en publicaciones de contenidos digitales
4. TL en Saneamiento Ambiental 
5. TL en Construcción y Arquitectura</t>
  </si>
  <si>
    <r>
      <t xml:space="preserve">Nuevos programas técnicos profesionales presenciales, con resolución de registro calificado
</t>
    </r>
    <r>
      <rPr>
        <sz val="11"/>
        <color rgb="FFFF0000"/>
        <rFont val="Calibri"/>
        <family val="2"/>
      </rPr>
      <t>SE MODIFICO POR: Nuevos programas técnicos laborales formulados y radicados ante la Secretaría de Educación</t>
    </r>
  </si>
  <si>
    <t>Tecnología en Gestión de Procesos de Repostería y Panificación</t>
  </si>
  <si>
    <t>en 2023-1 se matricularon 24 estudiantes en la Tecnología en Gestión de Procesos de Repostería y Panificación</t>
  </si>
  <si>
    <t>50 Ponencias de investigación de semilleristas
14 Proyectos de investigación
77 Proyectos de aula desarrollados
32 Proyectos de núcleos integradores
23 Trabajos de grado desarrollados</t>
  </si>
  <si>
    <t>Para el semestre 2023-01 de realizan 29 actividades de proyección social desde las diferentes Facultades y Procesos Institucionales.</t>
  </si>
  <si>
    <t>para el 2023-1 se registraron 106 Programas de educación continua y de formación para el trabajo y el desarrollo humano, ofertados:
95 Actividades de educación continua desde las Facultades y procesos Institucionales
9 Programas de Formación para el Trabajo y el Desarrollo Humano</t>
  </si>
  <si>
    <t xml:space="preserve">Se cuenta con 9 programas de Formación para el Trabajo y el Desarrollo Humano, de los cuáles 6 se están ofertando: Tecnico Laboral como Cocinero 
Técnico Laboral en Organización de Viajes
Técnico Laboral como Asistente en Organización de Eventos
Técnico Laboral como Auxiliar en Dibujo Arquitectonico 
Técnico Laboral Auxiliar en Conservación Ambiental 
Técnico Laboral Auxiliar en Comunicación y Publicación de Contenidos Digitales 
y 5 se encuentran en vigencia para ser ofertados:
Técnico Laboral en Organización de Viajes
Técnico Laboral Auxiliar en Organización viajes 
Técnico Laboral Auxiliar en Conservación Ambiental 
Técnico Laboral Auxiliar en Organización viajes 
Técnico Laboral Auxiliar en Conservación Ambiental 
</t>
  </si>
  <si>
    <t>El promedio obtenido por los estudiantes de la Institución en el módulo de "Inglés" fue de 103.</t>
  </si>
  <si>
    <t>El promedio obtenido por los estudiantes de la Institución en el módulo de "Inglés" fue de 153</t>
  </si>
  <si>
    <t>Son 20 Servicios de Salud y Desarrollo Humano de los años anteriores y 7 de 2023-1
2023-01: Campaña "Un viaje por tus emociones" entrega de cuaderno-agenda, taller de preparación de loncheras saludables, atención médica en c4ta, asesorías psicológicas en c4ta, atención nutricional en c4ta, salones de  PyP sobre salud sexual y reproductiva, actividades de desarrollo humano en sedes desconcentración.</t>
  </si>
  <si>
    <t>Son 20 Servicios de promoción atrtistica y cultural de los años anteriores y 13 de 2023-1
2023-01: Semillero grafitti y arte urbano, semillero de caricatura y personajes (estos dos semilleros para campus Robledo y c4ta), stand up comedy "eso no fue lo que quise decir", obra de teatro "Memorias del olvido" bingo c4ta, picnic concierto, taller de autogestión para músicos, taller de música, grafitti, dibujo y pintura, activaciones culturales sedes desconcentración.</t>
  </si>
  <si>
    <t>Son 13 servicios d epromocíon deportiva y recreativa y 11 de 2023-1
2023-01 en total 11 actividades ofertadas: Clase de zumba en campus Robledo y c4ta, torneo futbol 6 en c4ta, evento Sport Gamer, muestra de sambo, maratón de zumba, taller de masoterapia, juegos estacionarios c4ta, stand voleibol mixto, stand convenio cursos recreodeportivos, activaciones recreodeportivas en sedes desconcentración.</t>
  </si>
  <si>
    <t>Son 12 servicios de promoción socieconomica de los años anteriores y 5 de 2023-1
Pasamos de 820 beneficiarios a 1000 en seguridad alimentaria mediante la entrega de bonos alimentarios, convenios vigentes de odontología, optometría y cursos recreodeportivos para acceder a tarifas preferenciales, se continua con el préstamo de equipos de cómputo para cerrar brechas digitales.</t>
  </si>
  <si>
    <t>Son 44 experiencias deportivas y culturas de los años anteriores y 18 de 2023-1
Primer semestre 2023 se contó desde deportes: clase de zumba en campus Robledo y c4ta, activaciones recreodeportivas en sedes desconcentradas, torneo de fútbol 6 en c4ta, evento de sport gamer, muestra deportiva de sambo, maratón de zumba, taller de masoterapia, juegos estacionarios. En cultura: semillero de grafitti y arte urbano, semillero de caricatura y personajes, stand up comedy "eso no fue lo que quise decir", obra de teatro "memorias del olvido", activaciones culturales en sedes desconcentradas, bingo en c4ta, taller autogestión para músicos, taller de música. taller de dibujo y pintura, taller de grafitti.</t>
  </si>
  <si>
    <t>2700 Beneficiarios de nuevas experiencias deportivas y culturales de años anteriores y 1099 de 2023-1
Primer semestre 2023 se contó desde deportes: clase de zumba en campus Robledo y c4ta, activaciones recreodeportivas en sedes desconcentradas, torneo de fútbol 6 en c4ta, evento de sport gamer, muestra deportiva de sambo, maratón de zumba, taller de masoterapia, juegos estacionarios. En cultura: semillero de grafitti y arte urbano, semillero de caricatura y personajes, stand up comedy "eso no fue lo que quise decir", obra de teatro "memorias del olvido", activaciones culturales en sedes desconcentradas, bingo en c4ta, taller autogestión para músicos, taller de música. taller de dibujo y pintura, taller de grafitti.</t>
  </si>
  <si>
    <t>1 Nuevo programa tecnológico virtual
Tecnología en Gestión comunitaria Virtual y se encuentra radicado el programa de Tecnología en Gestión de Guianza Turística</t>
  </si>
  <si>
    <t>6 Proyectos de investigación asesorados en los periodos anteriores y 10 en el  semestre 2023-1
Se adjunta planilla de asistencia a las asesorías.</t>
  </si>
  <si>
    <t>65 Servicios para la formación integral de la comunidad institucional de los años anteriores.
36 Servicios para la formación integral de la comunidad institucional en 2023-1
Para un total de 101 Servicios</t>
  </si>
  <si>
    <t>13 servicios y programas de bienestar para los estudiantes de programas virtuales
5 servicios y programas de bienestar para los estudiantes de programas virtuales en 2023-1</t>
  </si>
  <si>
    <t>34 Eventos de relacionamiento y actividades de divulgación en los años anteriores.
82 eventos de relacionamientos y ferias universitarias entre los meses de marzo y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</si>
</sst>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
    <numFmt numFmtId="165" formatCode="0.0%"/>
    <numFmt numFmtId="166" formatCode="_-[$$-240A]\ * #,##0_-;\-[$$-240A]\ * #,##0_-;_-[$$-240A]\ * &quot;-&quot;??_-;_-@_-"/>
  </numFmts>
  <fonts count="9" x14ac:knownFonts="1">
    <font>
      <sz val="11"/>
      <color rgb="FF000000"/>
      <name val="Calibri"/>
    </font>
    <font>
      <b/>
      <sz val="11"/>
      <color rgb="FF000000"/>
      <name val="Calibri"/>
      <family val="2"/>
    </font>
    <font>
      <sz val="11"/>
      <color rgb="FF000000"/>
      <name val="Calibri"/>
      <family val="2"/>
    </font>
    <font>
      <sz val="11"/>
      <color rgb="FF000000"/>
      <name val="Calibri"/>
      <family val="2"/>
    </font>
    <font>
      <b/>
      <sz val="11"/>
      <color rgb="FF000000"/>
      <name val="Calibri"/>
      <family val="2"/>
    </font>
    <font>
      <b/>
      <sz val="11"/>
      <color rgb="FF000000"/>
      <name val="Calibri"/>
      <family val="2"/>
    </font>
    <font>
      <sz val="11"/>
      <color rgb="FFFF0000"/>
      <name val="Calibri"/>
      <family val="2"/>
    </font>
    <font>
      <u/>
      <sz val="11"/>
      <color rgb="FFFF0000"/>
      <name val="Calibri"/>
      <family val="2"/>
    </font>
    <font>
      <sz val="11"/>
      <color theme="1"/>
      <name val="Calibri"/>
      <family val="2"/>
    </font>
  </fonts>
  <fills count="10">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rgb="FFFFC000"/>
        <bgColor indexed="64"/>
      </patternFill>
    </fill>
    <fill>
      <patternFill patternType="solid">
        <fgColor theme="7"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9" fontId="2" fillId="0" borderId="0" applyFont="0" applyFill="0" applyBorder="0" applyAlignment="0" applyProtection="0"/>
  </cellStyleXfs>
  <cellXfs count="155">
    <xf numFmtId="0" fontId="0" fillId="0" borderId="0" xfId="0"/>
    <xf numFmtId="0" fontId="1" fillId="0" borderId="0" xfId="0" applyFont="1" applyAlignment="1">
      <alignment horizontal="center"/>
    </xf>
    <xf numFmtId="0" fontId="1" fillId="6" borderId="1" xfId="0" applyFont="1" applyFill="1" applyBorder="1"/>
    <xf numFmtId="0" fontId="0" fillId="0" borderId="0" xfId="0" applyAlignment="1">
      <alignment wrapText="1"/>
    </xf>
    <xf numFmtId="10" fontId="0" fillId="0" borderId="0" xfId="0" applyNumberFormat="1"/>
    <xf numFmtId="10" fontId="1" fillId="7" borderId="1" xfId="0" applyNumberFormat="1" applyFont="1" applyFill="1" applyBorder="1"/>
    <xf numFmtId="164" fontId="0" fillId="0" borderId="0" xfId="0" applyNumberFormat="1"/>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vertical="center"/>
    </xf>
    <xf numFmtId="0" fontId="1" fillId="6" borderId="1" xfId="0" applyFont="1" applyFill="1" applyBorder="1" applyAlignment="1">
      <alignment vertical="center" wrapText="1"/>
    </xf>
    <xf numFmtId="0" fontId="0" fillId="0" borderId="0" xfId="0" applyAlignment="1">
      <alignment horizontal="center" vertical="center" wrapText="1"/>
    </xf>
    <xf numFmtId="0" fontId="1" fillId="6"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center" vertical="top" wrapText="1"/>
    </xf>
    <xf numFmtId="9" fontId="0" fillId="0" borderId="0" xfId="1"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10" fontId="1" fillId="7" borderId="1" xfId="0" applyNumberFormat="1" applyFont="1" applyFill="1" applyBorder="1" applyAlignment="1">
      <alignment horizontal="center" vertical="center"/>
    </xf>
    <xf numFmtId="0" fontId="0" fillId="0" borderId="0" xfId="0" applyAlignment="1">
      <alignment horizontal="left" vertical="center" wrapText="1"/>
    </xf>
    <xf numFmtId="0" fontId="1" fillId="6" borderId="1"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center"/>
    </xf>
    <xf numFmtId="0" fontId="1" fillId="5" borderId="2" xfId="0" applyFont="1" applyFill="1" applyBorder="1" applyAlignment="1">
      <alignment horizontal="center" vertical="center" wrapText="1"/>
    </xf>
    <xf numFmtId="9" fontId="1" fillId="5" borderId="2" xfId="1" applyFont="1" applyFill="1" applyBorder="1" applyAlignment="1">
      <alignment horizontal="center" vertical="center"/>
    </xf>
    <xf numFmtId="0" fontId="1" fillId="5" borderId="2" xfId="0" applyFont="1" applyFill="1" applyBorder="1" applyAlignment="1">
      <alignment horizontal="center" vertical="center"/>
    </xf>
    <xf numFmtId="0" fontId="1" fillId="2" borderId="2" xfId="0" applyFont="1" applyFill="1" applyBorder="1" applyAlignment="1">
      <alignment horizontal="center"/>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applyAlignment="1">
      <alignment vertical="top" wrapText="1"/>
    </xf>
    <xf numFmtId="9" fontId="0" fillId="0" borderId="2" xfId="1" applyFont="1" applyBorder="1" applyAlignment="1">
      <alignment horizontal="center" vertical="center" wrapText="1"/>
    </xf>
    <xf numFmtId="9" fontId="0" fillId="0" borderId="2" xfId="0" applyNumberFormat="1"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xf numFmtId="9" fontId="0" fillId="0" borderId="2" xfId="1" applyFont="1" applyBorder="1" applyAlignment="1">
      <alignment horizontal="center" vertical="center"/>
    </xf>
    <xf numFmtId="9" fontId="0" fillId="0" borderId="2" xfId="0" applyNumberFormat="1" applyBorder="1" applyAlignment="1">
      <alignment horizontal="center" vertical="center"/>
    </xf>
    <xf numFmtId="0" fontId="3" fillId="0" borderId="2" xfId="0" applyFont="1" applyBorder="1" applyAlignment="1">
      <alignment vertical="center" wrapText="1"/>
    </xf>
    <xf numFmtId="0" fontId="0" fillId="0" borderId="2" xfId="0" applyBorder="1" applyAlignment="1">
      <alignment horizontal="left" vertical="top" wrapText="1"/>
    </xf>
    <xf numFmtId="0" fontId="1" fillId="3" borderId="2" xfId="0" applyFont="1" applyFill="1" applyBorder="1" applyAlignment="1">
      <alignment horizontal="center"/>
    </xf>
    <xf numFmtId="0" fontId="1" fillId="4" borderId="2" xfId="0" applyFont="1" applyFill="1" applyBorder="1" applyAlignment="1">
      <alignment horizontal="center" vertical="top"/>
    </xf>
    <xf numFmtId="0" fontId="0" fillId="0" borderId="2" xfId="0" applyBorder="1" applyAlignment="1">
      <alignment horizontal="center" vertical="top" wrapText="1"/>
    </xf>
    <xf numFmtId="0" fontId="0" fillId="0" borderId="2" xfId="0" applyBorder="1" applyAlignment="1">
      <alignment horizontal="center"/>
    </xf>
    <xf numFmtId="0" fontId="0" fillId="0" borderId="2" xfId="0" applyBorder="1" applyAlignment="1">
      <alignment vertical="top"/>
    </xf>
    <xf numFmtId="0" fontId="0" fillId="0" borderId="2" xfId="0"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left" vertical="center"/>
    </xf>
    <xf numFmtId="0" fontId="0" fillId="0" borderId="2" xfId="0" applyBorder="1" applyAlignment="1">
      <alignment horizontal="left" wrapText="1"/>
    </xf>
    <xf numFmtId="0" fontId="0" fillId="0" borderId="0" xfId="0" applyAlignment="1">
      <alignment horizontal="left"/>
    </xf>
    <xf numFmtId="0" fontId="0" fillId="0" borderId="0" xfId="0" applyAlignment="1">
      <alignment horizontal="left" vertical="center"/>
    </xf>
    <xf numFmtId="0" fontId="1" fillId="6" borderId="2" xfId="0" applyFont="1" applyFill="1" applyBorder="1" applyAlignment="1">
      <alignment horizontal="left" vertical="center" wrapText="1"/>
    </xf>
    <xf numFmtId="10" fontId="1" fillId="7" borderId="2" xfId="0" applyNumberFormat="1" applyFont="1" applyFill="1" applyBorder="1" applyAlignment="1">
      <alignment vertical="center"/>
    </xf>
    <xf numFmtId="10" fontId="1" fillId="7"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2" xfId="0" applyBorder="1" applyAlignment="1">
      <alignment horizontal="center" vertical="center" wrapText="1"/>
    </xf>
    <xf numFmtId="0" fontId="0" fillId="0" borderId="2" xfId="0" applyBorder="1" applyAlignment="1">
      <alignment vertical="center" wrapText="1"/>
    </xf>
    <xf numFmtId="0" fontId="1" fillId="2" borderId="8" xfId="0" applyFont="1" applyFill="1" applyBorder="1" applyAlignment="1">
      <alignment horizontal="center" vertical="top" wrapText="1"/>
    </xf>
    <xf numFmtId="0" fontId="1" fillId="2" borderId="8" xfId="0" applyFont="1" applyFill="1" applyBorder="1" applyAlignment="1">
      <alignment horizontal="center"/>
    </xf>
    <xf numFmtId="0" fontId="1" fillId="3" borderId="8" xfId="0" applyFont="1" applyFill="1" applyBorder="1" applyAlignment="1">
      <alignment horizontal="center"/>
    </xf>
    <xf numFmtId="0" fontId="1" fillId="4" borderId="8" xfId="0" applyFont="1" applyFill="1" applyBorder="1" applyAlignment="1">
      <alignment horizontal="center"/>
    </xf>
    <xf numFmtId="0" fontId="1" fillId="5" borderId="8" xfId="0" applyFont="1" applyFill="1" applyBorder="1" applyAlignment="1">
      <alignment horizontal="center"/>
    </xf>
    <xf numFmtId="0" fontId="1" fillId="4" borderId="8" xfId="0" applyFont="1" applyFill="1" applyBorder="1" applyAlignment="1">
      <alignment horizontal="left"/>
    </xf>
    <xf numFmtId="0" fontId="1" fillId="4" borderId="8" xfId="0" applyFont="1" applyFill="1" applyBorder="1" applyAlignment="1">
      <alignment horizontal="left" wrapText="1"/>
    </xf>
    <xf numFmtId="0" fontId="0" fillId="0" borderId="2" xfId="0"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8" xfId="0" applyFont="1" applyFill="1" applyBorder="1" applyAlignment="1">
      <alignment horizontal="left" vertical="center"/>
    </xf>
    <xf numFmtId="0" fontId="1" fillId="4" borderId="2" xfId="0" applyFont="1" applyFill="1" applyBorder="1" applyAlignment="1">
      <alignment horizontal="left" vertical="top" wrapText="1"/>
    </xf>
    <xf numFmtId="0" fontId="0" fillId="0" borderId="0" xfId="0" applyFill="1" applyAlignment="1">
      <alignment horizontal="center" vertical="center"/>
    </xf>
    <xf numFmtId="9" fontId="0" fillId="0" borderId="2" xfId="0" applyNumberFormat="1" applyFill="1" applyBorder="1" applyAlignment="1">
      <alignment horizontal="center" vertical="center"/>
    </xf>
    <xf numFmtId="9" fontId="0" fillId="0" borderId="2" xfId="1"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0" xfId="0"/>
    <xf numFmtId="0" fontId="0" fillId="0" borderId="0" xfId="0" applyAlignment="1">
      <alignment vertical="top" wrapText="1"/>
    </xf>
    <xf numFmtId="0" fontId="5" fillId="6" borderId="1" xfId="0" applyFont="1" applyFill="1" applyBorder="1" applyAlignment="1">
      <alignment vertical="top" wrapText="1"/>
    </xf>
    <xf numFmtId="10" fontId="5" fillId="7" borderId="1" xfId="0" applyNumberFormat="1" applyFont="1" applyFill="1" applyBorder="1" applyAlignment="1">
      <alignment horizontal="center" vertical="center"/>
    </xf>
    <xf numFmtId="0" fontId="5" fillId="0" borderId="0" xfId="0" applyFont="1" applyAlignment="1">
      <alignment horizontal="center" vertical="center"/>
    </xf>
    <xf numFmtId="0" fontId="5" fillId="6" borderId="1" xfId="0" applyFont="1" applyFill="1" applyBorder="1" applyAlignment="1">
      <alignment horizontal="center" vertical="center" wrapText="1"/>
    </xf>
    <xf numFmtId="9" fontId="5" fillId="7" borderId="1" xfId="1" applyFon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top" wrapText="1"/>
    </xf>
    <xf numFmtId="9" fontId="1" fillId="7" borderId="1" xfId="0" applyNumberFormat="1" applyFont="1" applyFill="1" applyBorder="1"/>
    <xf numFmtId="9" fontId="0" fillId="8" borderId="2" xfId="1" applyFont="1" applyFill="1" applyBorder="1" applyAlignment="1">
      <alignment horizontal="center" vertical="center" wrapText="1"/>
    </xf>
    <xf numFmtId="9" fontId="0" fillId="8" borderId="2" xfId="1"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9" borderId="2" xfId="0" applyFill="1" applyBorder="1" applyAlignment="1">
      <alignment horizontal="center" vertical="center"/>
    </xf>
    <xf numFmtId="0" fontId="0" fillId="9" borderId="2" xfId="0" applyFill="1" applyBorder="1" applyAlignment="1">
      <alignment horizontal="center" vertical="center" wrapText="1"/>
    </xf>
    <xf numFmtId="9" fontId="0" fillId="9" borderId="2" xfId="1" applyFont="1" applyFill="1" applyBorder="1" applyAlignment="1">
      <alignment horizontal="center" vertical="center"/>
    </xf>
    <xf numFmtId="9" fontId="0" fillId="9" borderId="2" xfId="0" applyNumberFormat="1" applyFill="1" applyBorder="1" applyAlignment="1">
      <alignment horizontal="center" vertical="center"/>
    </xf>
    <xf numFmtId="0" fontId="2" fillId="0" borderId="2" xfId="0" applyFont="1" applyBorder="1" applyAlignment="1">
      <alignment wrapText="1"/>
    </xf>
    <xf numFmtId="0" fontId="2" fillId="9" borderId="2" xfId="0" applyFont="1" applyFill="1" applyBorder="1" applyAlignment="1">
      <alignment wrapText="1"/>
    </xf>
    <xf numFmtId="0" fontId="2" fillId="0" borderId="2" xfId="0" applyFont="1" applyBorder="1" applyAlignment="1">
      <alignment vertical="top" wrapText="1"/>
    </xf>
    <xf numFmtId="9" fontId="0" fillId="8" borderId="2" xfId="0" applyNumberFormat="1" applyFill="1" applyBorder="1" applyAlignment="1">
      <alignment horizontal="center" vertical="center"/>
    </xf>
    <xf numFmtId="0" fontId="0" fillId="0" borderId="2" xfId="0" applyFill="1" applyBorder="1" applyAlignment="1">
      <alignment horizontal="center" vertical="center" wrapText="1"/>
    </xf>
    <xf numFmtId="166" fontId="0" fillId="0" borderId="2" xfId="0" applyNumberFormat="1" applyBorder="1" applyAlignment="1">
      <alignment horizontal="center" vertical="center"/>
    </xf>
    <xf numFmtId="0" fontId="5" fillId="2" borderId="2" xfId="0" applyFont="1" applyFill="1" applyBorder="1" applyAlignment="1">
      <alignment horizontal="center" vertical="top" wrapText="1"/>
    </xf>
    <xf numFmtId="0" fontId="5" fillId="2"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top"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left" vertical="top" wrapText="1"/>
    </xf>
    <xf numFmtId="0" fontId="5" fillId="5" borderId="2" xfId="0" applyFont="1" applyFill="1" applyBorder="1" applyAlignment="1">
      <alignment horizontal="center" vertical="center"/>
    </xf>
    <xf numFmtId="0" fontId="2" fillId="0" borderId="2" xfId="0" applyFont="1" applyBorder="1" applyAlignment="1">
      <alignment horizontal="left" vertical="top" wrapText="1"/>
    </xf>
    <xf numFmtId="0" fontId="0" fillId="8" borderId="2" xfId="0" applyFill="1" applyBorder="1" applyAlignment="1">
      <alignment horizontal="center" vertical="center"/>
    </xf>
    <xf numFmtId="165" fontId="0" fillId="0" borderId="2" xfId="1" applyNumberFormat="1" applyFont="1" applyFill="1" applyBorder="1" applyAlignment="1">
      <alignment horizontal="center" vertical="center"/>
    </xf>
    <xf numFmtId="0" fontId="2" fillId="0" borderId="2" xfId="0" applyFont="1" applyFill="1" applyBorder="1" applyAlignment="1">
      <alignment vertical="center" wrapText="1"/>
    </xf>
    <xf numFmtId="0" fontId="0" fillId="0" borderId="2" xfId="0" applyFill="1" applyBorder="1" applyAlignment="1">
      <alignment horizontal="center" vertical="center"/>
    </xf>
    <xf numFmtId="0" fontId="0" fillId="0" borderId="2" xfId="0" applyFill="1" applyBorder="1" applyAlignment="1">
      <alignment vertical="top"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8" fillId="0" borderId="2" xfId="0" applyFont="1" applyFill="1" applyBorder="1" applyAlignment="1">
      <alignment vertical="top" wrapText="1"/>
    </xf>
    <xf numFmtId="0" fontId="2" fillId="0" borderId="2" xfId="0" applyFont="1" applyFill="1" applyBorder="1" applyAlignment="1">
      <alignment vertical="top" wrapText="1"/>
    </xf>
    <xf numFmtId="0" fontId="2" fillId="0" borderId="2" xfId="0" applyFont="1" applyBorder="1" applyAlignment="1">
      <alignment vertical="center" wrapText="1"/>
    </xf>
    <xf numFmtId="0" fontId="1" fillId="6" borderId="2" xfId="0" applyFont="1" applyFill="1" applyBorder="1"/>
    <xf numFmtId="0" fontId="0" fillId="0" borderId="2" xfId="0" applyBorder="1"/>
    <xf numFmtId="0" fontId="1" fillId="7" borderId="2" xfId="0" applyFont="1" applyFill="1" applyBorder="1"/>
    <xf numFmtId="0" fontId="0" fillId="0" borderId="2" xfId="0" applyBorder="1" applyAlignment="1">
      <alignment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left" vertical="top" wrapText="1"/>
    </xf>
    <xf numFmtId="0" fontId="5" fillId="7" borderId="2" xfId="0" applyFont="1" applyFill="1" applyBorder="1"/>
    <xf numFmtId="0" fontId="5" fillId="6" borderId="2" xfId="0" applyFont="1" applyFill="1" applyBorder="1"/>
    <xf numFmtId="0" fontId="0" fillId="0" borderId="2" xfId="0" applyBorder="1" applyAlignment="1">
      <alignment vertical="top" wrapText="1"/>
    </xf>
    <xf numFmtId="0" fontId="1" fillId="0" borderId="0" xfId="0" applyFont="1" applyAlignment="1">
      <alignment horizontal="center" vertical="center"/>
    </xf>
    <xf numFmtId="0" fontId="1"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8"/>
  <sheetViews>
    <sheetView tabSelected="1" zoomScale="90" zoomScaleNormal="90" workbookViewId="0">
      <pane xSplit="1" ySplit="8" topLeftCell="R16" activePane="bottomRight" state="frozen"/>
      <selection pane="topRight" activeCell="B1" sqref="B1"/>
      <selection pane="bottomLeft" activeCell="A9" sqref="A9"/>
      <selection pane="bottomRight" activeCell="W20" sqref="W20"/>
    </sheetView>
  </sheetViews>
  <sheetFormatPr baseColWidth="10" defaultColWidth="30" defaultRowHeight="15" x14ac:dyDescent="0.25"/>
  <cols>
    <col min="1" max="1" width="30" style="23"/>
    <col min="2" max="2" width="16.42578125" style="11" bestFit="1" customWidth="1"/>
    <col min="3" max="3" width="16" style="11" customWidth="1"/>
    <col min="4" max="4" width="17.28515625" style="13" customWidth="1"/>
    <col min="5" max="5" width="14.85546875" style="17" bestFit="1" customWidth="1"/>
    <col min="6" max="6" width="10.140625" style="17" bestFit="1" customWidth="1"/>
    <col min="7" max="7" width="19.5703125" bestFit="1" customWidth="1"/>
    <col min="8" max="8" width="30" style="8"/>
    <col min="9" max="9" width="30" style="17"/>
    <col min="10" max="10" width="30" style="8"/>
    <col min="11" max="11" width="13.5703125" style="17" customWidth="1"/>
    <col min="12" max="12" width="30" style="17"/>
    <col min="13" max="13" width="30" style="8"/>
    <col min="14" max="14" width="25.7109375" style="17" customWidth="1"/>
    <col min="16" max="16" width="16.28515625" style="17" customWidth="1"/>
    <col min="17" max="17" width="23.7109375" style="17" customWidth="1"/>
    <col min="18" max="18" width="30" style="8"/>
    <col min="19" max="19" width="25.140625" style="17" customWidth="1"/>
    <col min="20" max="20" width="30" style="8"/>
    <col min="21" max="21" width="16.42578125" style="17" customWidth="1"/>
    <col min="22" max="22" width="25" style="17" customWidth="1"/>
    <col min="23" max="23" width="39.85546875" customWidth="1"/>
    <col min="24" max="24" width="20.28515625" style="13" customWidth="1"/>
    <col min="25" max="25" width="19.28515625" style="19" customWidth="1"/>
    <col min="26" max="26" width="20.140625" style="17" customWidth="1"/>
  </cols>
  <sheetData>
    <row r="1" spans="1:27" x14ac:dyDescent="0.25">
      <c r="C1" s="21" t="s">
        <v>0</v>
      </c>
    </row>
    <row r="2" spans="1:27" x14ac:dyDescent="0.25">
      <c r="C2" s="21" t="s">
        <v>1</v>
      </c>
    </row>
    <row r="3" spans="1:27" x14ac:dyDescent="0.25">
      <c r="C3" s="21"/>
    </row>
    <row r="4" spans="1:27" x14ac:dyDescent="0.25">
      <c r="C4" s="21" t="s">
        <v>2</v>
      </c>
    </row>
    <row r="6" spans="1:27" x14ac:dyDescent="0.25">
      <c r="A6" s="27" t="s">
        <v>3</v>
      </c>
      <c r="B6" s="28" t="s">
        <v>4</v>
      </c>
      <c r="C6" s="29" t="s">
        <v>5</v>
      </c>
      <c r="D6" s="30" t="s">
        <v>6</v>
      </c>
      <c r="E6" s="28" t="s">
        <v>7</v>
      </c>
      <c r="F6" s="31" t="s">
        <v>8</v>
      </c>
      <c r="G6" s="32" t="s">
        <v>9</v>
      </c>
      <c r="H6" s="33" t="s">
        <v>10</v>
      </c>
      <c r="I6" s="34" t="s">
        <v>11</v>
      </c>
      <c r="J6" s="33" t="s">
        <v>12</v>
      </c>
      <c r="K6" s="31" t="s">
        <v>13</v>
      </c>
      <c r="L6" s="34" t="s">
        <v>14</v>
      </c>
      <c r="M6" s="33" t="s">
        <v>15</v>
      </c>
      <c r="N6" s="34" t="s">
        <v>16</v>
      </c>
      <c r="O6" s="32" t="s">
        <v>17</v>
      </c>
      <c r="P6" s="31" t="s">
        <v>18</v>
      </c>
      <c r="Q6" s="34" t="s">
        <v>19</v>
      </c>
      <c r="R6" s="33" t="s">
        <v>20</v>
      </c>
      <c r="S6" s="34" t="s">
        <v>21</v>
      </c>
      <c r="T6" s="33" t="s">
        <v>22</v>
      </c>
      <c r="U6" s="31" t="s">
        <v>23</v>
      </c>
      <c r="V6" s="34" t="s">
        <v>24</v>
      </c>
      <c r="W6" s="32" t="s">
        <v>25</v>
      </c>
      <c r="X6" s="35" t="s">
        <v>26</v>
      </c>
      <c r="Y6" s="36" t="s">
        <v>27</v>
      </c>
      <c r="Z6" s="37" t="s">
        <v>28</v>
      </c>
      <c r="AA6" s="38" t="s">
        <v>29</v>
      </c>
    </row>
    <row r="7" spans="1:27" x14ac:dyDescent="0.25">
      <c r="A7" s="137" t="s">
        <v>30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39"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s="3" customFormat="1" ht="270" x14ac:dyDescent="0.25">
      <c r="A9" s="39" t="s">
        <v>32</v>
      </c>
      <c r="B9" s="40" t="s">
        <v>33</v>
      </c>
      <c r="C9" s="40" t="s">
        <v>34</v>
      </c>
      <c r="D9" s="41">
        <v>0</v>
      </c>
      <c r="E9" s="41">
        <v>11</v>
      </c>
      <c r="F9" s="41">
        <v>1</v>
      </c>
      <c r="G9" s="42"/>
      <c r="H9" s="43"/>
      <c r="I9" s="41">
        <v>1</v>
      </c>
      <c r="J9" s="43" t="s">
        <v>35</v>
      </c>
      <c r="K9" s="41">
        <v>5</v>
      </c>
      <c r="L9" s="41">
        <v>5</v>
      </c>
      <c r="M9" s="43" t="s">
        <v>36</v>
      </c>
      <c r="N9" s="41">
        <v>5</v>
      </c>
      <c r="O9" s="43" t="s">
        <v>36</v>
      </c>
      <c r="P9" s="41">
        <v>11</v>
      </c>
      <c r="Q9" s="41">
        <v>9</v>
      </c>
      <c r="R9" s="43" t="s">
        <v>37</v>
      </c>
      <c r="S9" s="41">
        <v>19</v>
      </c>
      <c r="T9" s="43" t="s">
        <v>38</v>
      </c>
      <c r="U9" s="41">
        <v>0</v>
      </c>
      <c r="V9" s="41">
        <v>0</v>
      </c>
      <c r="W9" s="42"/>
      <c r="X9" s="41">
        <f>S9</f>
        <v>19</v>
      </c>
      <c r="Y9" s="104">
        <v>0</v>
      </c>
      <c r="Z9" s="45">
        <v>1</v>
      </c>
      <c r="AA9" s="140" t="s">
        <v>39</v>
      </c>
    </row>
    <row r="10" spans="1:27" x14ac:dyDescent="0.25">
      <c r="A10" s="139"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75" x14ac:dyDescent="0.25">
      <c r="A11" s="39" t="s">
        <v>41</v>
      </c>
      <c r="B11" s="46" t="s">
        <v>42</v>
      </c>
      <c r="C11" s="46" t="s">
        <v>34</v>
      </c>
      <c r="D11" s="41">
        <v>1</v>
      </c>
      <c r="E11" s="47">
        <v>1</v>
      </c>
      <c r="F11" s="47">
        <v>1</v>
      </c>
      <c r="G11" s="48"/>
      <c r="H11" s="43"/>
      <c r="I11" s="47">
        <v>0.9</v>
      </c>
      <c r="J11" s="43" t="s">
        <v>43</v>
      </c>
      <c r="K11" s="47">
        <v>0</v>
      </c>
      <c r="L11" s="47">
        <v>1</v>
      </c>
      <c r="M11" s="43" t="s">
        <v>44</v>
      </c>
      <c r="N11" s="47">
        <v>1</v>
      </c>
      <c r="O11" s="42" t="s">
        <v>44</v>
      </c>
      <c r="P11" s="47">
        <v>0</v>
      </c>
      <c r="Q11" s="47">
        <v>0</v>
      </c>
      <c r="R11" s="43"/>
      <c r="S11" s="47">
        <v>0</v>
      </c>
      <c r="T11" s="43"/>
      <c r="U11" s="47">
        <v>0</v>
      </c>
      <c r="V11" s="47">
        <v>0</v>
      </c>
      <c r="W11" s="48"/>
      <c r="X11" s="41">
        <v>1</v>
      </c>
      <c r="Y11" s="105">
        <v>0</v>
      </c>
      <c r="Z11" s="50">
        <v>1</v>
      </c>
      <c r="AA11" s="138" t="s">
        <v>39</v>
      </c>
    </row>
    <row r="12" spans="1:27" ht="63.75" customHeight="1" x14ac:dyDescent="0.25">
      <c r="A12" s="39" t="s">
        <v>45</v>
      </c>
      <c r="B12" s="46" t="s">
        <v>33</v>
      </c>
      <c r="C12" s="46" t="s">
        <v>34</v>
      </c>
      <c r="D12" s="41">
        <v>0</v>
      </c>
      <c r="E12" s="47">
        <v>4</v>
      </c>
      <c r="F12" s="47">
        <v>0</v>
      </c>
      <c r="G12" s="48"/>
      <c r="H12" s="43"/>
      <c r="I12" s="47">
        <v>0</v>
      </c>
      <c r="J12" s="43" t="s">
        <v>46</v>
      </c>
      <c r="K12" s="47">
        <v>2</v>
      </c>
      <c r="L12" s="47">
        <v>1</v>
      </c>
      <c r="M12" s="43" t="s">
        <v>47</v>
      </c>
      <c r="N12" s="47">
        <v>1</v>
      </c>
      <c r="O12" s="42" t="s">
        <v>47</v>
      </c>
      <c r="P12" s="47">
        <v>4</v>
      </c>
      <c r="Q12" s="47">
        <v>3</v>
      </c>
      <c r="R12" s="43" t="s">
        <v>48</v>
      </c>
      <c r="S12" s="47">
        <v>7</v>
      </c>
      <c r="T12" s="43" t="s">
        <v>49</v>
      </c>
      <c r="U12" s="47">
        <v>0</v>
      </c>
      <c r="V12" s="47">
        <v>0</v>
      </c>
      <c r="W12" s="48"/>
      <c r="X12" s="41">
        <f>S12</f>
        <v>7</v>
      </c>
      <c r="Y12" s="105">
        <v>0</v>
      </c>
      <c r="Z12" s="50">
        <v>1</v>
      </c>
      <c r="AA12" s="138"/>
    </row>
    <row r="13" spans="1:27" ht="313.5" customHeight="1" x14ac:dyDescent="0.25">
      <c r="A13" s="39" t="s">
        <v>50</v>
      </c>
      <c r="B13" s="46" t="s">
        <v>33</v>
      </c>
      <c r="C13" s="46" t="s">
        <v>34</v>
      </c>
      <c r="D13" s="41">
        <v>0</v>
      </c>
      <c r="E13" s="47">
        <v>4</v>
      </c>
      <c r="F13" s="47">
        <v>1</v>
      </c>
      <c r="G13" s="48"/>
      <c r="H13" s="43"/>
      <c r="I13" s="47">
        <v>1</v>
      </c>
      <c r="J13" s="43" t="s">
        <v>35</v>
      </c>
      <c r="K13" s="47">
        <v>2</v>
      </c>
      <c r="L13" s="47">
        <v>3</v>
      </c>
      <c r="M13" s="43" t="s">
        <v>51</v>
      </c>
      <c r="N13" s="47">
        <v>3</v>
      </c>
      <c r="O13" s="42" t="s">
        <v>51</v>
      </c>
      <c r="P13" s="47">
        <v>4</v>
      </c>
      <c r="Q13" s="47">
        <v>4</v>
      </c>
      <c r="R13" s="43" t="s">
        <v>52</v>
      </c>
      <c r="S13" s="47">
        <v>9</v>
      </c>
      <c r="T13" s="43" t="s">
        <v>53</v>
      </c>
      <c r="U13" s="47">
        <v>0</v>
      </c>
      <c r="V13" s="47">
        <v>0</v>
      </c>
      <c r="W13" s="48"/>
      <c r="X13" s="41">
        <f>S13</f>
        <v>9</v>
      </c>
      <c r="Y13" s="105">
        <v>0</v>
      </c>
      <c r="Z13" s="50">
        <v>1</v>
      </c>
      <c r="AA13" s="138"/>
    </row>
    <row r="14" spans="1:27" ht="135" x14ac:dyDescent="0.25">
      <c r="A14" s="39" t="s">
        <v>54</v>
      </c>
      <c r="B14" s="46" t="s">
        <v>33</v>
      </c>
      <c r="C14" s="46" t="s">
        <v>34</v>
      </c>
      <c r="D14" s="41">
        <v>0</v>
      </c>
      <c r="E14" s="47">
        <v>3</v>
      </c>
      <c r="F14" s="47">
        <v>0</v>
      </c>
      <c r="G14" s="48"/>
      <c r="H14" s="43"/>
      <c r="I14" s="47">
        <v>0</v>
      </c>
      <c r="J14" s="43" t="s">
        <v>46</v>
      </c>
      <c r="K14" s="47">
        <v>1</v>
      </c>
      <c r="L14" s="47">
        <v>1</v>
      </c>
      <c r="M14" s="43" t="s">
        <v>55</v>
      </c>
      <c r="N14" s="47">
        <v>1</v>
      </c>
      <c r="O14" s="43" t="s">
        <v>55</v>
      </c>
      <c r="P14" s="47">
        <v>3</v>
      </c>
      <c r="Q14" s="47">
        <v>2</v>
      </c>
      <c r="R14" s="43" t="s">
        <v>56</v>
      </c>
      <c r="S14" s="47">
        <v>3</v>
      </c>
      <c r="T14" s="43" t="s">
        <v>57</v>
      </c>
      <c r="U14" s="47">
        <v>0</v>
      </c>
      <c r="V14" s="47">
        <v>0</v>
      </c>
      <c r="W14" s="48"/>
      <c r="X14" s="41">
        <f>S14</f>
        <v>3</v>
      </c>
      <c r="Y14" s="105">
        <v>0</v>
      </c>
      <c r="Z14" s="50">
        <v>1</v>
      </c>
      <c r="AA14" s="138"/>
    </row>
    <row r="15" spans="1:27" ht="90" x14ac:dyDescent="0.25">
      <c r="A15" s="39" t="s">
        <v>58</v>
      </c>
      <c r="B15" s="46" t="s">
        <v>42</v>
      </c>
      <c r="C15" s="46" t="s">
        <v>34</v>
      </c>
      <c r="D15" s="41">
        <v>0</v>
      </c>
      <c r="E15" s="47">
        <v>1</v>
      </c>
      <c r="F15" s="47">
        <v>0</v>
      </c>
      <c r="G15" s="48"/>
      <c r="H15" s="43"/>
      <c r="I15" s="47">
        <v>0</v>
      </c>
      <c r="J15" s="43" t="s">
        <v>46</v>
      </c>
      <c r="K15" s="47">
        <v>1</v>
      </c>
      <c r="L15" s="47">
        <v>0.5</v>
      </c>
      <c r="M15" s="43" t="s">
        <v>59</v>
      </c>
      <c r="N15" s="47">
        <v>1</v>
      </c>
      <c r="O15" s="42" t="s">
        <v>60</v>
      </c>
      <c r="P15" s="47">
        <v>0</v>
      </c>
      <c r="Q15" s="47">
        <v>1</v>
      </c>
      <c r="R15" s="43" t="s">
        <v>61</v>
      </c>
      <c r="S15" s="47">
        <v>1</v>
      </c>
      <c r="T15" s="43" t="s">
        <v>61</v>
      </c>
      <c r="U15" s="47">
        <v>0</v>
      </c>
      <c r="V15" s="47">
        <v>0</v>
      </c>
      <c r="W15" s="48"/>
      <c r="X15" s="41">
        <f>S15</f>
        <v>1</v>
      </c>
      <c r="Y15" s="105">
        <v>0</v>
      </c>
      <c r="Z15" s="50">
        <v>1</v>
      </c>
      <c r="AA15" s="138"/>
    </row>
    <row r="16" spans="1:27" x14ac:dyDescent="0.25">
      <c r="A16" s="137" t="s">
        <v>62</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row>
    <row r="17" spans="1:27" x14ac:dyDescent="0.25">
      <c r="A17" s="139" t="s">
        <v>31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row>
    <row r="18" spans="1:27" ht="315" x14ac:dyDescent="0.25">
      <c r="A18" s="39" t="s">
        <v>63</v>
      </c>
      <c r="B18" s="46" t="s">
        <v>33</v>
      </c>
      <c r="C18" s="46" t="s">
        <v>34</v>
      </c>
      <c r="D18" s="41">
        <v>20</v>
      </c>
      <c r="E18" s="47">
        <v>11</v>
      </c>
      <c r="F18" s="47">
        <v>0</v>
      </c>
      <c r="G18" s="48"/>
      <c r="H18" s="43"/>
      <c r="I18" s="47">
        <v>0</v>
      </c>
      <c r="J18" s="43" t="s">
        <v>46</v>
      </c>
      <c r="K18" s="41">
        <v>5</v>
      </c>
      <c r="L18" s="47">
        <v>0</v>
      </c>
      <c r="M18" s="43" t="s">
        <v>64</v>
      </c>
      <c r="N18" s="47">
        <v>3</v>
      </c>
      <c r="O18" s="43" t="s">
        <v>65</v>
      </c>
      <c r="P18" s="47">
        <v>6</v>
      </c>
      <c r="Q18" s="47">
        <v>2</v>
      </c>
      <c r="R18" s="43" t="s">
        <v>66</v>
      </c>
      <c r="S18" s="47">
        <v>7</v>
      </c>
      <c r="T18" s="43" t="s">
        <v>67</v>
      </c>
      <c r="U18" s="47">
        <v>0</v>
      </c>
      <c r="V18" s="47">
        <v>0</v>
      </c>
      <c r="W18" s="48"/>
      <c r="X18" s="41">
        <f>S18</f>
        <v>7</v>
      </c>
      <c r="Y18" s="105">
        <v>0</v>
      </c>
      <c r="Z18" s="50">
        <f>X18/E18</f>
        <v>0.63636363636363635</v>
      </c>
      <c r="AA18" s="138" t="s">
        <v>39</v>
      </c>
    </row>
    <row r="19" spans="1:27" x14ac:dyDescent="0.25">
      <c r="A19" s="139" t="s">
        <v>40</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ht="120" x14ac:dyDescent="0.25">
      <c r="A20" s="106" t="s">
        <v>1191</v>
      </c>
      <c r="B20" s="46" t="s">
        <v>33</v>
      </c>
      <c r="C20" s="46" t="s">
        <v>34</v>
      </c>
      <c r="D20" s="41">
        <v>0</v>
      </c>
      <c r="E20" s="47">
        <v>1</v>
      </c>
      <c r="F20" s="47">
        <v>0</v>
      </c>
      <c r="G20" s="48"/>
      <c r="H20" s="43"/>
      <c r="I20" s="47">
        <v>0</v>
      </c>
      <c r="J20" s="43"/>
      <c r="K20" s="47">
        <v>1</v>
      </c>
      <c r="L20" s="47">
        <v>0</v>
      </c>
      <c r="M20" s="43" t="s">
        <v>68</v>
      </c>
      <c r="N20" s="47">
        <v>0</v>
      </c>
      <c r="O20" s="48" t="s">
        <v>69</v>
      </c>
      <c r="P20" s="47">
        <v>0</v>
      </c>
      <c r="Q20" s="47">
        <v>0</v>
      </c>
      <c r="R20" s="43" t="s">
        <v>70</v>
      </c>
      <c r="S20" s="47">
        <v>0</v>
      </c>
      <c r="T20" s="43" t="s">
        <v>70</v>
      </c>
      <c r="U20" s="107" t="s">
        <v>1186</v>
      </c>
      <c r="V20" s="108">
        <v>5</v>
      </c>
      <c r="W20" s="113" t="s">
        <v>1190</v>
      </c>
      <c r="X20" s="109">
        <f>V20</f>
        <v>5</v>
      </c>
      <c r="Y20" s="110">
        <f>X20/9</f>
        <v>0.55555555555555558</v>
      </c>
      <c r="Z20" s="111">
        <f>X20/9</f>
        <v>0.55555555555555558</v>
      </c>
      <c r="AA20" s="138" t="s">
        <v>39</v>
      </c>
    </row>
    <row r="21" spans="1:27" ht="117.75" customHeight="1" x14ac:dyDescent="0.25">
      <c r="A21" s="39" t="s">
        <v>71</v>
      </c>
      <c r="B21" s="46" t="s">
        <v>33</v>
      </c>
      <c r="C21" s="46" t="s">
        <v>34</v>
      </c>
      <c r="D21" s="41">
        <v>5</v>
      </c>
      <c r="E21" s="47">
        <v>1</v>
      </c>
      <c r="F21" s="47">
        <v>0</v>
      </c>
      <c r="G21" s="48"/>
      <c r="H21" s="43"/>
      <c r="I21" s="47">
        <v>0</v>
      </c>
      <c r="J21" s="43" t="s">
        <v>72</v>
      </c>
      <c r="K21" s="47">
        <v>0</v>
      </c>
      <c r="L21" s="47">
        <v>0</v>
      </c>
      <c r="M21" s="43" t="s">
        <v>72</v>
      </c>
      <c r="N21" s="47">
        <v>0</v>
      </c>
      <c r="O21" s="42" t="s">
        <v>73</v>
      </c>
      <c r="P21" s="47">
        <v>1</v>
      </c>
      <c r="Q21" s="47">
        <v>1</v>
      </c>
      <c r="R21" s="43" t="s">
        <v>74</v>
      </c>
      <c r="S21" s="47">
        <v>2</v>
      </c>
      <c r="T21" s="43" t="s">
        <v>75</v>
      </c>
      <c r="U21" s="47">
        <v>0</v>
      </c>
      <c r="V21" s="47">
        <v>2</v>
      </c>
      <c r="W21" s="129" t="s">
        <v>1185</v>
      </c>
      <c r="X21" s="41">
        <f>V21</f>
        <v>2</v>
      </c>
      <c r="Y21" s="105">
        <v>0</v>
      </c>
      <c r="Z21" s="50">
        <v>1</v>
      </c>
      <c r="AA21" s="138"/>
    </row>
    <row r="22" spans="1:27" ht="135" x14ac:dyDescent="0.25">
      <c r="A22" s="39" t="s">
        <v>76</v>
      </c>
      <c r="B22" s="46" t="s">
        <v>33</v>
      </c>
      <c r="C22" s="46" t="s">
        <v>34</v>
      </c>
      <c r="D22" s="41">
        <v>2</v>
      </c>
      <c r="E22" s="47">
        <v>2</v>
      </c>
      <c r="F22" s="47">
        <v>0</v>
      </c>
      <c r="G22" s="48"/>
      <c r="H22" s="43"/>
      <c r="I22" s="47">
        <v>0</v>
      </c>
      <c r="J22" s="43" t="s">
        <v>77</v>
      </c>
      <c r="K22" s="47">
        <v>0</v>
      </c>
      <c r="L22" s="47">
        <v>0</v>
      </c>
      <c r="M22" s="43" t="s">
        <v>72</v>
      </c>
      <c r="N22" s="47">
        <v>1</v>
      </c>
      <c r="O22" s="42" t="s">
        <v>78</v>
      </c>
      <c r="P22" s="47">
        <v>2</v>
      </c>
      <c r="Q22" s="47">
        <v>0</v>
      </c>
      <c r="R22" s="43" t="s">
        <v>79</v>
      </c>
      <c r="S22" s="47">
        <v>1</v>
      </c>
      <c r="T22" s="43" t="s">
        <v>80</v>
      </c>
      <c r="U22" s="47">
        <v>0</v>
      </c>
      <c r="V22" s="130">
        <v>1</v>
      </c>
      <c r="W22" s="129" t="s">
        <v>1206</v>
      </c>
      <c r="X22" s="41">
        <f>V22</f>
        <v>1</v>
      </c>
      <c r="Y22" s="105">
        <v>0</v>
      </c>
      <c r="Z22" s="50">
        <f>X22/E22</f>
        <v>0.5</v>
      </c>
      <c r="AA22" s="138"/>
    </row>
    <row r="23" spans="1:27" ht="135" x14ac:dyDescent="0.25">
      <c r="A23" s="39" t="s">
        <v>81</v>
      </c>
      <c r="B23" s="46" t="s">
        <v>33</v>
      </c>
      <c r="C23" s="46" t="s">
        <v>34</v>
      </c>
      <c r="D23" s="41">
        <v>9</v>
      </c>
      <c r="E23" s="47">
        <v>1</v>
      </c>
      <c r="F23" s="47">
        <v>0</v>
      </c>
      <c r="G23" s="48"/>
      <c r="H23" s="43"/>
      <c r="I23" s="47">
        <v>0</v>
      </c>
      <c r="J23" s="43" t="s">
        <v>72</v>
      </c>
      <c r="K23" s="47">
        <v>0</v>
      </c>
      <c r="L23" s="47">
        <v>0</v>
      </c>
      <c r="M23" s="43" t="s">
        <v>72</v>
      </c>
      <c r="N23" s="47">
        <v>0</v>
      </c>
      <c r="O23" s="42" t="s">
        <v>82</v>
      </c>
      <c r="P23" s="47">
        <v>1</v>
      </c>
      <c r="Q23" s="47">
        <v>0</v>
      </c>
      <c r="R23" s="43" t="s">
        <v>83</v>
      </c>
      <c r="S23" s="47">
        <v>1</v>
      </c>
      <c r="T23" s="114" t="s">
        <v>84</v>
      </c>
      <c r="U23" s="47">
        <v>0</v>
      </c>
      <c r="V23" s="47">
        <v>1</v>
      </c>
      <c r="W23" s="129" t="s">
        <v>1187</v>
      </c>
      <c r="X23" s="41">
        <f>V23</f>
        <v>1</v>
      </c>
      <c r="Y23" s="105">
        <v>0</v>
      </c>
      <c r="Z23" s="50">
        <f>X23/E23</f>
        <v>1</v>
      </c>
      <c r="AA23" s="138"/>
    </row>
    <row r="24" spans="1:27" ht="255" x14ac:dyDescent="0.25">
      <c r="A24" s="39" t="s">
        <v>85</v>
      </c>
      <c r="B24" s="46" t="s">
        <v>33</v>
      </c>
      <c r="C24" s="46" t="s">
        <v>34</v>
      </c>
      <c r="D24" s="41">
        <v>3</v>
      </c>
      <c r="E24" s="47">
        <v>1</v>
      </c>
      <c r="F24" s="47">
        <v>0</v>
      </c>
      <c r="G24" s="48"/>
      <c r="H24" s="43"/>
      <c r="I24" s="47">
        <v>0</v>
      </c>
      <c r="J24" s="43" t="s">
        <v>46</v>
      </c>
      <c r="K24" s="47">
        <v>1</v>
      </c>
      <c r="L24" s="47">
        <v>0</v>
      </c>
      <c r="M24" s="43" t="s">
        <v>86</v>
      </c>
      <c r="N24" s="47">
        <v>0</v>
      </c>
      <c r="O24" s="42" t="s">
        <v>87</v>
      </c>
      <c r="P24" s="47">
        <v>0</v>
      </c>
      <c r="Q24" s="47">
        <v>0</v>
      </c>
      <c r="R24" s="43" t="s">
        <v>88</v>
      </c>
      <c r="S24" s="47">
        <v>1</v>
      </c>
      <c r="T24" s="43" t="s">
        <v>89</v>
      </c>
      <c r="U24" s="47">
        <v>0</v>
      </c>
      <c r="V24" s="130">
        <v>0</v>
      </c>
      <c r="W24" s="43" t="s">
        <v>90</v>
      </c>
      <c r="X24" s="116">
        <v>0</v>
      </c>
      <c r="Y24" s="105">
        <v>0</v>
      </c>
      <c r="Z24" s="50">
        <f>X24/E24</f>
        <v>0</v>
      </c>
      <c r="AA24" s="138"/>
    </row>
    <row r="25" spans="1:27" ht="75" x14ac:dyDescent="0.25">
      <c r="A25" s="39" t="s">
        <v>91</v>
      </c>
      <c r="B25" s="46" t="s">
        <v>33</v>
      </c>
      <c r="C25" s="46" t="s">
        <v>34</v>
      </c>
      <c r="D25" s="41">
        <v>1</v>
      </c>
      <c r="E25" s="47">
        <v>1</v>
      </c>
      <c r="F25" s="47">
        <v>0</v>
      </c>
      <c r="G25" s="48"/>
      <c r="H25" s="43"/>
      <c r="I25" s="47">
        <v>0</v>
      </c>
      <c r="J25" s="43" t="s">
        <v>46</v>
      </c>
      <c r="K25" s="47">
        <v>1</v>
      </c>
      <c r="L25" s="47">
        <v>0</v>
      </c>
      <c r="M25" s="43" t="s">
        <v>92</v>
      </c>
      <c r="N25" s="47">
        <v>0</v>
      </c>
      <c r="O25" s="42" t="s">
        <v>93</v>
      </c>
      <c r="P25" s="47">
        <v>0</v>
      </c>
      <c r="Q25" s="47">
        <v>0</v>
      </c>
      <c r="R25" s="43" t="s">
        <v>94</v>
      </c>
      <c r="S25" s="47">
        <v>1</v>
      </c>
      <c r="T25" s="43" t="s">
        <v>95</v>
      </c>
      <c r="U25" s="47">
        <v>0</v>
      </c>
      <c r="V25" s="47">
        <v>1</v>
      </c>
      <c r="W25" s="43" t="s">
        <v>96</v>
      </c>
      <c r="X25" s="41">
        <v>1</v>
      </c>
      <c r="Y25" s="105">
        <v>0</v>
      </c>
      <c r="Z25" s="50">
        <v>1</v>
      </c>
      <c r="AA25" s="138"/>
    </row>
    <row r="26" spans="1:27" ht="210" x14ac:dyDescent="0.25">
      <c r="A26" s="39" t="s">
        <v>97</v>
      </c>
      <c r="B26" s="46" t="s">
        <v>33</v>
      </c>
      <c r="C26" s="46" t="s">
        <v>34</v>
      </c>
      <c r="D26" s="41">
        <v>3</v>
      </c>
      <c r="E26" s="47">
        <v>4</v>
      </c>
      <c r="F26" s="47">
        <v>0</v>
      </c>
      <c r="G26" s="48"/>
      <c r="H26" s="43"/>
      <c r="I26" s="47">
        <v>0</v>
      </c>
      <c r="J26" s="43" t="s">
        <v>46</v>
      </c>
      <c r="K26" s="47">
        <v>2</v>
      </c>
      <c r="L26" s="47">
        <v>0</v>
      </c>
      <c r="M26" s="43" t="s">
        <v>98</v>
      </c>
      <c r="N26" s="47">
        <v>2</v>
      </c>
      <c r="O26" s="42" t="s">
        <v>99</v>
      </c>
      <c r="P26" s="47">
        <v>2</v>
      </c>
      <c r="Q26" s="47">
        <v>1</v>
      </c>
      <c r="R26" s="43" t="s">
        <v>100</v>
      </c>
      <c r="S26" s="47">
        <v>1</v>
      </c>
      <c r="T26" s="43" t="s">
        <v>101</v>
      </c>
      <c r="U26" s="47">
        <v>0</v>
      </c>
      <c r="V26" s="47">
        <v>1</v>
      </c>
      <c r="W26" s="112" t="s">
        <v>102</v>
      </c>
      <c r="X26" s="41">
        <v>1</v>
      </c>
      <c r="Y26" s="105">
        <v>0</v>
      </c>
      <c r="Z26" s="49">
        <f>X26/E26</f>
        <v>0.25</v>
      </c>
      <c r="AA26" s="138"/>
    </row>
    <row r="27" spans="1:27" ht="105" x14ac:dyDescent="0.25">
      <c r="A27" s="39" t="s">
        <v>103</v>
      </c>
      <c r="B27" s="46" t="s">
        <v>33</v>
      </c>
      <c r="C27" s="46" t="s">
        <v>34</v>
      </c>
      <c r="D27" s="41">
        <v>5562</v>
      </c>
      <c r="E27" s="47">
        <v>6671</v>
      </c>
      <c r="F27" s="47">
        <v>5621</v>
      </c>
      <c r="G27" s="48"/>
      <c r="H27" s="43"/>
      <c r="I27" s="47">
        <v>5695</v>
      </c>
      <c r="J27" s="43" t="s">
        <v>104</v>
      </c>
      <c r="K27" s="47">
        <v>5871</v>
      </c>
      <c r="L27" s="47">
        <v>5759</v>
      </c>
      <c r="M27" s="43" t="s">
        <v>105</v>
      </c>
      <c r="N27" s="47">
        <v>6789</v>
      </c>
      <c r="O27" s="42" t="s">
        <v>106</v>
      </c>
      <c r="P27" s="47">
        <v>6271</v>
      </c>
      <c r="Q27" s="47">
        <v>6455</v>
      </c>
      <c r="R27" s="43" t="s">
        <v>107</v>
      </c>
      <c r="S27" s="47">
        <v>6208</v>
      </c>
      <c r="T27" s="114" t="s">
        <v>108</v>
      </c>
      <c r="U27" s="47">
        <v>6671</v>
      </c>
      <c r="V27" s="47">
        <v>5636</v>
      </c>
      <c r="W27" s="42" t="s">
        <v>109</v>
      </c>
      <c r="X27" s="41">
        <f>V27</f>
        <v>5636</v>
      </c>
      <c r="Y27" s="49">
        <f>V27/U27</f>
        <v>0.84485084694948287</v>
      </c>
      <c r="Z27" s="49">
        <f>X27/E27</f>
        <v>0.84485084694948287</v>
      </c>
      <c r="AA27" s="138"/>
    </row>
    <row r="28" spans="1:27" x14ac:dyDescent="0.25">
      <c r="A28" s="137" t="s">
        <v>110</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row>
    <row r="29" spans="1:27" x14ac:dyDescent="0.25">
      <c r="A29" s="139" t="s">
        <v>31</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row>
    <row r="30" spans="1:27" ht="180" x14ac:dyDescent="0.25">
      <c r="A30" s="39" t="s">
        <v>111</v>
      </c>
      <c r="B30" s="46" t="s">
        <v>33</v>
      </c>
      <c r="C30" s="46" t="s">
        <v>34</v>
      </c>
      <c r="D30" s="41">
        <v>220</v>
      </c>
      <c r="E30" s="47">
        <v>370</v>
      </c>
      <c r="F30" s="47">
        <v>220</v>
      </c>
      <c r="G30" s="48"/>
      <c r="H30" s="43"/>
      <c r="I30" s="47">
        <v>352</v>
      </c>
      <c r="J30" s="43" t="s">
        <v>112</v>
      </c>
      <c r="K30" s="47">
        <v>270</v>
      </c>
      <c r="L30" s="47">
        <v>357</v>
      </c>
      <c r="M30" s="43" t="s">
        <v>113</v>
      </c>
      <c r="N30" s="47">
        <v>806</v>
      </c>
      <c r="O30" s="42" t="s">
        <v>114</v>
      </c>
      <c r="P30" s="47">
        <v>320</v>
      </c>
      <c r="Q30" s="47">
        <v>514</v>
      </c>
      <c r="R30" s="43" t="s">
        <v>115</v>
      </c>
      <c r="S30" s="47">
        <v>936</v>
      </c>
      <c r="T30" s="43" t="s">
        <v>116</v>
      </c>
      <c r="U30" s="47">
        <v>370</v>
      </c>
      <c r="V30" s="47">
        <v>428</v>
      </c>
      <c r="W30" s="42" t="s">
        <v>117</v>
      </c>
      <c r="X30" s="41">
        <v>428</v>
      </c>
      <c r="Y30" s="49">
        <v>1</v>
      </c>
      <c r="Z30" s="50">
        <v>1</v>
      </c>
      <c r="AA30" s="138" t="s">
        <v>118</v>
      </c>
    </row>
    <row r="31" spans="1:27" x14ac:dyDescent="0.25">
      <c r="A31" s="139" t="s">
        <v>40</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90" x14ac:dyDescent="0.25">
      <c r="A32" s="106" t="s">
        <v>119</v>
      </c>
      <c r="B32" s="46" t="s">
        <v>33</v>
      </c>
      <c r="C32" s="46" t="s">
        <v>34</v>
      </c>
      <c r="D32" s="41">
        <v>420</v>
      </c>
      <c r="E32" s="47">
        <v>2000</v>
      </c>
      <c r="F32" s="47">
        <v>500</v>
      </c>
      <c r="G32" s="48"/>
      <c r="H32" s="43"/>
      <c r="I32" s="47">
        <v>572</v>
      </c>
      <c r="J32" s="43" t="s">
        <v>120</v>
      </c>
      <c r="K32" s="47">
        <v>1000</v>
      </c>
      <c r="L32" s="47">
        <v>561</v>
      </c>
      <c r="M32" s="43" t="s">
        <v>121</v>
      </c>
      <c r="N32" s="47">
        <v>1231</v>
      </c>
      <c r="O32" s="42" t="s">
        <v>122</v>
      </c>
      <c r="P32" s="47">
        <v>1500</v>
      </c>
      <c r="Q32" s="47">
        <v>759</v>
      </c>
      <c r="R32" s="43" t="s">
        <v>123</v>
      </c>
      <c r="S32" s="47">
        <v>1515</v>
      </c>
      <c r="T32" s="43" t="s">
        <v>124</v>
      </c>
      <c r="U32" s="47">
        <v>2000</v>
      </c>
      <c r="V32" s="47">
        <v>760</v>
      </c>
      <c r="W32" s="112" t="s">
        <v>125</v>
      </c>
      <c r="X32" s="41">
        <v>760</v>
      </c>
      <c r="Y32" s="49">
        <f>X32/U32</f>
        <v>0.38</v>
      </c>
      <c r="Z32" s="49">
        <f>X32/E32</f>
        <v>0.38</v>
      </c>
      <c r="AA32" s="138" t="s">
        <v>118</v>
      </c>
    </row>
    <row r="33" spans="1:27" x14ac:dyDescent="0.25">
      <c r="A33" s="137" t="s">
        <v>126</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x14ac:dyDescent="0.25">
      <c r="A34" s="139" t="s">
        <v>31</v>
      </c>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row r="35" spans="1:27" ht="82.5" customHeight="1" x14ac:dyDescent="0.25">
      <c r="A35" s="39" t="s">
        <v>127</v>
      </c>
      <c r="B35" s="46" t="s">
        <v>33</v>
      </c>
      <c r="C35" s="46" t="s">
        <v>128</v>
      </c>
      <c r="D35" s="41">
        <v>0</v>
      </c>
      <c r="E35" s="47">
        <v>25</v>
      </c>
      <c r="F35" s="47">
        <v>0</v>
      </c>
      <c r="G35" s="48"/>
      <c r="H35" s="43"/>
      <c r="I35" s="47">
        <v>0</v>
      </c>
      <c r="J35" s="43" t="s">
        <v>46</v>
      </c>
      <c r="K35" s="47">
        <v>15</v>
      </c>
      <c r="L35" s="47">
        <v>0</v>
      </c>
      <c r="M35" s="43" t="s">
        <v>129</v>
      </c>
      <c r="N35" s="47">
        <v>28.9</v>
      </c>
      <c r="O35" s="48" t="s">
        <v>130</v>
      </c>
      <c r="P35" s="47">
        <v>20</v>
      </c>
      <c r="Q35" s="47">
        <v>0</v>
      </c>
      <c r="R35" s="43" t="s">
        <v>131</v>
      </c>
      <c r="S35" s="47">
        <v>19.8</v>
      </c>
      <c r="T35" s="43" t="s">
        <v>132</v>
      </c>
      <c r="U35" s="47">
        <v>25</v>
      </c>
      <c r="V35" s="47">
        <v>0</v>
      </c>
      <c r="W35" s="101" t="s">
        <v>131</v>
      </c>
      <c r="X35" s="41">
        <f>S35</f>
        <v>19.8</v>
      </c>
      <c r="Y35" s="105">
        <v>0</v>
      </c>
      <c r="Z35" s="49">
        <f>X35/E35</f>
        <v>0.79200000000000004</v>
      </c>
      <c r="AA35" s="138" t="s">
        <v>133</v>
      </c>
    </row>
    <row r="36" spans="1:27" x14ac:dyDescent="0.25">
      <c r="A36" s="139" t="s">
        <v>40</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ht="210" x14ac:dyDescent="0.25">
      <c r="A37" s="39" t="s">
        <v>134</v>
      </c>
      <c r="B37" s="46" t="s">
        <v>33</v>
      </c>
      <c r="C37" s="46" t="s">
        <v>34</v>
      </c>
      <c r="D37" s="41">
        <v>0</v>
      </c>
      <c r="E37" s="47">
        <v>1</v>
      </c>
      <c r="F37" s="47">
        <v>0</v>
      </c>
      <c r="G37" s="48"/>
      <c r="H37" s="43"/>
      <c r="I37" s="47">
        <v>0</v>
      </c>
      <c r="J37" s="43" t="s">
        <v>46</v>
      </c>
      <c r="K37" s="47">
        <v>1</v>
      </c>
      <c r="L37" s="47">
        <v>0.5</v>
      </c>
      <c r="M37" s="43" t="s">
        <v>135</v>
      </c>
      <c r="N37" s="47">
        <v>0.5</v>
      </c>
      <c r="O37" s="48" t="s">
        <v>136</v>
      </c>
      <c r="P37" s="47">
        <v>0</v>
      </c>
      <c r="Q37" s="47">
        <v>1</v>
      </c>
      <c r="R37" s="43" t="s">
        <v>137</v>
      </c>
      <c r="S37" s="47">
        <v>1</v>
      </c>
      <c r="T37" s="43" t="s">
        <v>138</v>
      </c>
      <c r="U37" s="47">
        <v>0</v>
      </c>
      <c r="V37" s="47">
        <v>1</v>
      </c>
      <c r="W37" s="42" t="s">
        <v>138</v>
      </c>
      <c r="X37" s="41">
        <v>1</v>
      </c>
      <c r="Y37" s="105">
        <v>0</v>
      </c>
      <c r="Z37" s="50">
        <v>1</v>
      </c>
      <c r="AA37" s="138" t="s">
        <v>133</v>
      </c>
    </row>
    <row r="38" spans="1:27" ht="409.5" x14ac:dyDescent="0.25">
      <c r="A38" s="39" t="s">
        <v>139</v>
      </c>
      <c r="B38" s="46" t="s">
        <v>33</v>
      </c>
      <c r="C38" s="46" t="s">
        <v>34</v>
      </c>
      <c r="D38" s="41">
        <v>3</v>
      </c>
      <c r="E38" s="47">
        <v>10</v>
      </c>
      <c r="F38" s="47">
        <v>3</v>
      </c>
      <c r="G38" s="48"/>
      <c r="H38" s="43"/>
      <c r="I38" s="47">
        <v>3</v>
      </c>
      <c r="J38" s="43" t="s">
        <v>140</v>
      </c>
      <c r="K38" s="47">
        <v>5</v>
      </c>
      <c r="L38" s="47">
        <v>5</v>
      </c>
      <c r="M38" s="43" t="s">
        <v>141</v>
      </c>
      <c r="N38" s="47">
        <v>5</v>
      </c>
      <c r="O38" s="42" t="s">
        <v>142</v>
      </c>
      <c r="P38" s="47">
        <v>7</v>
      </c>
      <c r="Q38" s="47">
        <v>14</v>
      </c>
      <c r="R38" s="43" t="s">
        <v>143</v>
      </c>
      <c r="S38" s="47">
        <v>11</v>
      </c>
      <c r="T38" s="43" t="s">
        <v>144</v>
      </c>
      <c r="U38" s="47">
        <v>10</v>
      </c>
      <c r="V38" s="47">
        <v>10</v>
      </c>
      <c r="W38" s="43" t="s">
        <v>145</v>
      </c>
      <c r="X38" s="41">
        <v>10</v>
      </c>
      <c r="Y38" s="49">
        <f>X38/U38</f>
        <v>1</v>
      </c>
      <c r="Z38" s="50">
        <v>1</v>
      </c>
      <c r="AA38" s="138"/>
    </row>
    <row r="39" spans="1:27" ht="409.5" x14ac:dyDescent="0.25">
      <c r="A39" s="39" t="s">
        <v>146</v>
      </c>
      <c r="B39" s="46" t="s">
        <v>33</v>
      </c>
      <c r="C39" s="46" t="s">
        <v>128</v>
      </c>
      <c r="D39" s="41">
        <v>60</v>
      </c>
      <c r="E39" s="47">
        <v>65</v>
      </c>
      <c r="F39" s="47">
        <v>60</v>
      </c>
      <c r="G39" s="48"/>
      <c r="H39" s="43"/>
      <c r="I39" s="47">
        <v>92.8</v>
      </c>
      <c r="J39" s="43" t="s">
        <v>147</v>
      </c>
      <c r="K39" s="47">
        <v>62</v>
      </c>
      <c r="L39" s="47">
        <v>94.19</v>
      </c>
      <c r="M39" s="43" t="s">
        <v>148</v>
      </c>
      <c r="N39" s="47">
        <v>93.29</v>
      </c>
      <c r="O39" s="43" t="s">
        <v>149</v>
      </c>
      <c r="P39" s="47">
        <v>64</v>
      </c>
      <c r="Q39" s="47">
        <v>90.91</v>
      </c>
      <c r="R39" s="43" t="s">
        <v>150</v>
      </c>
      <c r="S39" s="47">
        <v>91.28</v>
      </c>
      <c r="T39" s="43" t="s">
        <v>151</v>
      </c>
      <c r="U39" s="47">
        <v>65</v>
      </c>
      <c r="V39" s="47">
        <v>90.99</v>
      </c>
      <c r="W39" s="52" t="s">
        <v>152</v>
      </c>
      <c r="X39" s="41">
        <v>90.99</v>
      </c>
      <c r="Y39" s="49">
        <v>1</v>
      </c>
      <c r="Z39" s="50">
        <v>1</v>
      </c>
      <c r="AA39" s="138"/>
    </row>
    <row r="40" spans="1:27" ht="409.5" x14ac:dyDescent="0.25">
      <c r="A40" s="39" t="s">
        <v>153</v>
      </c>
      <c r="B40" s="46" t="s">
        <v>33</v>
      </c>
      <c r="C40" s="46" t="s">
        <v>128</v>
      </c>
      <c r="D40" s="41">
        <v>60</v>
      </c>
      <c r="E40" s="47">
        <v>65</v>
      </c>
      <c r="F40" s="47">
        <v>60</v>
      </c>
      <c r="G40" s="48"/>
      <c r="H40" s="43"/>
      <c r="I40" s="47">
        <v>85.7</v>
      </c>
      <c r="J40" s="43" t="s">
        <v>154</v>
      </c>
      <c r="K40" s="47">
        <v>62</v>
      </c>
      <c r="L40" s="47">
        <v>91.15</v>
      </c>
      <c r="M40" s="43" t="s">
        <v>155</v>
      </c>
      <c r="N40" s="47">
        <v>84.5</v>
      </c>
      <c r="O40" s="42" t="s">
        <v>156</v>
      </c>
      <c r="P40" s="47">
        <v>64</v>
      </c>
      <c r="Q40" s="47">
        <v>80.31</v>
      </c>
      <c r="R40" s="43" t="s">
        <v>157</v>
      </c>
      <c r="S40" s="47">
        <v>81.64</v>
      </c>
      <c r="T40" s="43" t="s">
        <v>158</v>
      </c>
      <c r="U40" s="47">
        <v>65</v>
      </c>
      <c r="V40" s="47">
        <v>78.3</v>
      </c>
      <c r="W40" s="42" t="s">
        <v>159</v>
      </c>
      <c r="X40" s="41">
        <v>78.3</v>
      </c>
      <c r="Y40" s="49">
        <v>1</v>
      </c>
      <c r="Z40" s="50">
        <v>1</v>
      </c>
      <c r="AA40" s="138"/>
    </row>
    <row r="41" spans="1:27" ht="409.5" x14ac:dyDescent="0.25">
      <c r="A41" s="39" t="s">
        <v>160</v>
      </c>
      <c r="B41" s="46" t="s">
        <v>33</v>
      </c>
      <c r="C41" s="46" t="s">
        <v>128</v>
      </c>
      <c r="D41" s="41"/>
      <c r="E41" s="47">
        <v>35</v>
      </c>
      <c r="F41" s="47">
        <v>29</v>
      </c>
      <c r="G41" s="48"/>
      <c r="H41" s="43"/>
      <c r="I41" s="47">
        <v>85</v>
      </c>
      <c r="J41" s="43" t="s">
        <v>161</v>
      </c>
      <c r="K41" s="47">
        <v>31</v>
      </c>
      <c r="L41" s="47">
        <v>85.71</v>
      </c>
      <c r="M41" s="43" t="s">
        <v>162</v>
      </c>
      <c r="N41" s="47">
        <v>79</v>
      </c>
      <c r="O41" s="42" t="s">
        <v>163</v>
      </c>
      <c r="P41" s="47">
        <v>33</v>
      </c>
      <c r="Q41" s="47">
        <v>88.06</v>
      </c>
      <c r="R41" s="43" t="s">
        <v>164</v>
      </c>
      <c r="S41" s="47">
        <v>82.66</v>
      </c>
      <c r="T41" s="43" t="s">
        <v>165</v>
      </c>
      <c r="U41" s="47">
        <v>35</v>
      </c>
      <c r="V41" s="47">
        <v>90.16</v>
      </c>
      <c r="W41" s="43" t="s">
        <v>166</v>
      </c>
      <c r="X41" s="41">
        <v>90.16</v>
      </c>
      <c r="Y41" s="49">
        <v>1</v>
      </c>
      <c r="Z41" s="50">
        <v>1</v>
      </c>
      <c r="AA41" s="138"/>
    </row>
    <row r="42" spans="1:27" ht="409.5" x14ac:dyDescent="0.25">
      <c r="A42" s="39" t="s">
        <v>167</v>
      </c>
      <c r="B42" s="46" t="s">
        <v>168</v>
      </c>
      <c r="C42" s="46" t="s">
        <v>128</v>
      </c>
      <c r="D42" s="41">
        <v>12</v>
      </c>
      <c r="E42" s="47">
        <v>11</v>
      </c>
      <c r="F42" s="47">
        <v>12</v>
      </c>
      <c r="G42" s="48"/>
      <c r="H42" s="43"/>
      <c r="I42" s="47">
        <v>10.9</v>
      </c>
      <c r="J42" s="43" t="s">
        <v>169</v>
      </c>
      <c r="K42" s="47">
        <v>11.6</v>
      </c>
      <c r="L42" s="47">
        <v>10.029999999999999</v>
      </c>
      <c r="M42" s="43" t="s">
        <v>170</v>
      </c>
      <c r="N42" s="47">
        <v>9.8000000000000007</v>
      </c>
      <c r="O42" s="42" t="s">
        <v>171</v>
      </c>
      <c r="P42" s="47">
        <v>11.3</v>
      </c>
      <c r="Q42" s="47">
        <v>12.22</v>
      </c>
      <c r="R42" s="43" t="s">
        <v>172</v>
      </c>
      <c r="S42" s="47">
        <v>8.84</v>
      </c>
      <c r="T42" s="43" t="s">
        <v>173</v>
      </c>
      <c r="U42" s="47">
        <v>11</v>
      </c>
      <c r="V42" s="47">
        <v>8.84</v>
      </c>
      <c r="W42" s="43" t="s">
        <v>174</v>
      </c>
      <c r="X42" s="41">
        <v>8.84</v>
      </c>
      <c r="Y42" s="49">
        <v>1</v>
      </c>
      <c r="Z42" s="49">
        <v>1</v>
      </c>
      <c r="AA42" s="138"/>
    </row>
    <row r="43" spans="1:27" ht="225" x14ac:dyDescent="0.25">
      <c r="A43" s="39" t="s">
        <v>175</v>
      </c>
      <c r="B43" s="46" t="s">
        <v>33</v>
      </c>
      <c r="C43" s="46" t="s">
        <v>34</v>
      </c>
      <c r="D43" s="41">
        <v>1</v>
      </c>
      <c r="E43" s="47">
        <v>8</v>
      </c>
      <c r="F43" s="47">
        <v>1</v>
      </c>
      <c r="G43" s="48"/>
      <c r="H43" s="43"/>
      <c r="I43" s="47">
        <v>1</v>
      </c>
      <c r="J43" s="43" t="s">
        <v>176</v>
      </c>
      <c r="K43" s="47">
        <v>3</v>
      </c>
      <c r="L43" s="47">
        <v>3</v>
      </c>
      <c r="M43" s="43" t="s">
        <v>177</v>
      </c>
      <c r="N43" s="47">
        <v>4</v>
      </c>
      <c r="O43" s="42" t="s">
        <v>178</v>
      </c>
      <c r="P43" s="47">
        <v>6</v>
      </c>
      <c r="Q43" s="47">
        <v>6</v>
      </c>
      <c r="R43" s="43" t="s">
        <v>179</v>
      </c>
      <c r="S43" s="47">
        <v>10</v>
      </c>
      <c r="T43" s="43" t="s">
        <v>180</v>
      </c>
      <c r="U43" s="47">
        <v>8</v>
      </c>
      <c r="V43" s="47">
        <v>11</v>
      </c>
      <c r="W43" s="43" t="s">
        <v>181</v>
      </c>
      <c r="X43" s="41">
        <v>11</v>
      </c>
      <c r="Y43" s="49">
        <v>1</v>
      </c>
      <c r="Z43" s="49">
        <v>1</v>
      </c>
      <c r="AA43" s="138"/>
    </row>
    <row r="44" spans="1:27" ht="409.5" x14ac:dyDescent="0.25">
      <c r="A44" s="39" t="s">
        <v>182</v>
      </c>
      <c r="B44" s="46" t="s">
        <v>33</v>
      </c>
      <c r="C44" s="46" t="s">
        <v>34</v>
      </c>
      <c r="D44" s="41">
        <v>10</v>
      </c>
      <c r="E44" s="47">
        <v>20</v>
      </c>
      <c r="F44" s="47">
        <v>10</v>
      </c>
      <c r="G44" s="48"/>
      <c r="H44" s="43"/>
      <c r="I44" s="47">
        <v>23</v>
      </c>
      <c r="J44" s="43" t="s">
        <v>183</v>
      </c>
      <c r="K44" s="47">
        <v>13</v>
      </c>
      <c r="L44" s="47">
        <v>26</v>
      </c>
      <c r="M44" s="43" t="s">
        <v>184</v>
      </c>
      <c r="N44" s="47">
        <v>26</v>
      </c>
      <c r="O44" s="42" t="s">
        <v>185</v>
      </c>
      <c r="P44" s="47">
        <v>16</v>
      </c>
      <c r="Q44" s="47">
        <v>36</v>
      </c>
      <c r="R44" s="43" t="s">
        <v>186</v>
      </c>
      <c r="S44" s="47">
        <v>38</v>
      </c>
      <c r="T44" s="43" t="s">
        <v>187</v>
      </c>
      <c r="U44" s="47">
        <v>20</v>
      </c>
      <c r="V44" s="47">
        <v>41</v>
      </c>
      <c r="W44" s="43" t="s">
        <v>188</v>
      </c>
      <c r="X44" s="41">
        <v>41</v>
      </c>
      <c r="Y44" s="49">
        <v>1</v>
      </c>
      <c r="Z44" s="50">
        <v>1</v>
      </c>
      <c r="AA44" s="138"/>
    </row>
    <row r="45" spans="1:27" x14ac:dyDescent="0.25">
      <c r="A45" s="137" t="s">
        <v>189</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1:27" x14ac:dyDescent="0.25">
      <c r="A46" s="139" t="s">
        <v>31</v>
      </c>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1:27" ht="75" x14ac:dyDescent="0.25">
      <c r="A47" s="39" t="s">
        <v>190</v>
      </c>
      <c r="B47" s="46" t="s">
        <v>33</v>
      </c>
      <c r="C47" s="46" t="s">
        <v>34</v>
      </c>
      <c r="D47" s="41">
        <v>0</v>
      </c>
      <c r="E47" s="47">
        <v>1</v>
      </c>
      <c r="F47" s="47">
        <v>1</v>
      </c>
      <c r="G47" s="48"/>
      <c r="H47" s="43"/>
      <c r="I47" s="47">
        <v>1</v>
      </c>
      <c r="J47" s="43" t="s">
        <v>191</v>
      </c>
      <c r="K47" s="47">
        <v>0</v>
      </c>
      <c r="L47" s="47"/>
      <c r="M47" s="43"/>
      <c r="N47" s="47"/>
      <c r="O47" s="48"/>
      <c r="P47" s="47">
        <v>0</v>
      </c>
      <c r="Q47" s="47"/>
      <c r="R47" s="43"/>
      <c r="S47" s="47"/>
      <c r="T47" s="43"/>
      <c r="U47" s="47">
        <v>0</v>
      </c>
      <c r="V47" s="47"/>
      <c r="W47" s="48"/>
      <c r="X47" s="41">
        <v>1</v>
      </c>
      <c r="Y47" s="105">
        <v>0</v>
      </c>
      <c r="Z47" s="50">
        <v>1</v>
      </c>
      <c r="AA47" s="138" t="s">
        <v>39</v>
      </c>
    </row>
    <row r="48" spans="1:27" x14ac:dyDescent="0.25">
      <c r="A48" s="139" t="s">
        <v>40</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ht="409.5" x14ac:dyDescent="0.25">
      <c r="A49" s="39" t="s">
        <v>192</v>
      </c>
      <c r="B49" s="46" t="s">
        <v>33</v>
      </c>
      <c r="C49" s="46" t="s">
        <v>34</v>
      </c>
      <c r="D49" s="41">
        <v>0</v>
      </c>
      <c r="E49" s="47">
        <v>7</v>
      </c>
      <c r="F49" s="47">
        <v>1</v>
      </c>
      <c r="G49" s="48"/>
      <c r="H49" s="43"/>
      <c r="I49" s="47">
        <v>1</v>
      </c>
      <c r="J49" s="43" t="s">
        <v>193</v>
      </c>
      <c r="K49" s="47">
        <v>3</v>
      </c>
      <c r="L49" s="47">
        <v>1</v>
      </c>
      <c r="M49" s="43" t="s">
        <v>194</v>
      </c>
      <c r="N49" s="47">
        <v>2</v>
      </c>
      <c r="O49" s="42" t="s">
        <v>195</v>
      </c>
      <c r="P49" s="47">
        <v>5</v>
      </c>
      <c r="Q49" s="47">
        <v>2</v>
      </c>
      <c r="R49" s="43" t="s">
        <v>196</v>
      </c>
      <c r="S49" s="47">
        <v>7</v>
      </c>
      <c r="T49" s="43" t="s">
        <v>197</v>
      </c>
      <c r="U49" s="47">
        <v>7</v>
      </c>
      <c r="V49" s="47">
        <v>12</v>
      </c>
      <c r="W49" s="42" t="s">
        <v>198</v>
      </c>
      <c r="X49" s="41">
        <v>12</v>
      </c>
      <c r="Y49" s="49">
        <v>1</v>
      </c>
      <c r="Z49" s="50">
        <v>1</v>
      </c>
      <c r="AA49" s="138" t="s">
        <v>199</v>
      </c>
    </row>
    <row r="50" spans="1:27" ht="409.5" x14ac:dyDescent="0.25">
      <c r="A50" s="39" t="s">
        <v>200</v>
      </c>
      <c r="B50" s="46" t="s">
        <v>33</v>
      </c>
      <c r="C50" s="46" t="s">
        <v>34</v>
      </c>
      <c r="D50" s="41">
        <v>4</v>
      </c>
      <c r="E50" s="47">
        <v>10</v>
      </c>
      <c r="F50" s="47">
        <v>2</v>
      </c>
      <c r="G50" s="48"/>
      <c r="H50" s="43"/>
      <c r="I50" s="47">
        <v>1.5</v>
      </c>
      <c r="J50" s="43" t="s">
        <v>201</v>
      </c>
      <c r="K50" s="47">
        <v>5</v>
      </c>
      <c r="L50" s="47">
        <v>4</v>
      </c>
      <c r="M50" s="43" t="s">
        <v>202</v>
      </c>
      <c r="N50" s="47">
        <v>5</v>
      </c>
      <c r="O50" s="42" t="s">
        <v>203</v>
      </c>
      <c r="P50" s="47">
        <v>10</v>
      </c>
      <c r="Q50" s="47">
        <v>6</v>
      </c>
      <c r="R50" s="43" t="s">
        <v>204</v>
      </c>
      <c r="S50" s="47">
        <v>6</v>
      </c>
      <c r="T50" s="43" t="s">
        <v>205</v>
      </c>
      <c r="U50" s="47">
        <v>10</v>
      </c>
      <c r="V50" s="47">
        <v>10</v>
      </c>
      <c r="W50" s="42" t="s">
        <v>206</v>
      </c>
      <c r="X50" s="41">
        <v>10</v>
      </c>
      <c r="Y50" s="49">
        <f>X50/U50</f>
        <v>1</v>
      </c>
      <c r="Z50" s="49">
        <f>X50/E50</f>
        <v>1</v>
      </c>
      <c r="AA50" s="138"/>
    </row>
    <row r="51" spans="1:27" x14ac:dyDescent="0.25">
      <c r="A51" s="137" t="s">
        <v>207</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1:27" x14ac:dyDescent="0.25">
      <c r="A52" s="139" t="s">
        <v>31</v>
      </c>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ht="60" x14ac:dyDescent="0.25">
      <c r="A53" s="39" t="s">
        <v>208</v>
      </c>
      <c r="B53" s="46" t="s">
        <v>33</v>
      </c>
      <c r="C53" s="46" t="s">
        <v>34</v>
      </c>
      <c r="D53" s="41">
        <v>0</v>
      </c>
      <c r="E53" s="47">
        <v>1</v>
      </c>
      <c r="F53" s="47">
        <v>1</v>
      </c>
      <c r="G53" s="48"/>
      <c r="H53" s="43"/>
      <c r="I53" s="47">
        <v>1</v>
      </c>
      <c r="J53" s="43" t="s">
        <v>209</v>
      </c>
      <c r="K53" s="47">
        <v>0</v>
      </c>
      <c r="L53" s="47">
        <v>0</v>
      </c>
      <c r="M53" s="43" t="s">
        <v>210</v>
      </c>
      <c r="N53" s="47">
        <v>0</v>
      </c>
      <c r="O53" s="48" t="s">
        <v>210</v>
      </c>
      <c r="P53" s="47">
        <v>0</v>
      </c>
      <c r="Q53" s="47">
        <v>0</v>
      </c>
      <c r="R53" s="43" t="s">
        <v>211</v>
      </c>
      <c r="S53" s="47">
        <v>0</v>
      </c>
      <c r="T53" s="43" t="s">
        <v>211</v>
      </c>
      <c r="U53" s="47">
        <v>0</v>
      </c>
      <c r="V53" s="47">
        <v>0</v>
      </c>
      <c r="W53" s="48"/>
      <c r="X53" s="41">
        <v>1</v>
      </c>
      <c r="Y53" s="105">
        <v>0</v>
      </c>
      <c r="Z53" s="49">
        <v>1</v>
      </c>
      <c r="AA53" s="138" t="s">
        <v>39</v>
      </c>
    </row>
    <row r="54" spans="1:27" x14ac:dyDescent="0.25">
      <c r="A54" s="139" t="s">
        <v>40</v>
      </c>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ht="409.5" x14ac:dyDescent="0.25">
      <c r="A55" s="39" t="s">
        <v>212</v>
      </c>
      <c r="B55" s="46" t="s">
        <v>33</v>
      </c>
      <c r="C55" s="46" t="s">
        <v>34</v>
      </c>
      <c r="D55" s="41">
        <v>0</v>
      </c>
      <c r="E55" s="47">
        <v>12</v>
      </c>
      <c r="F55" s="47">
        <v>3</v>
      </c>
      <c r="G55" s="48"/>
      <c r="H55" s="43"/>
      <c r="I55" s="47">
        <v>0</v>
      </c>
      <c r="J55" s="43" t="s">
        <v>213</v>
      </c>
      <c r="K55" s="47">
        <v>6</v>
      </c>
      <c r="L55" s="47">
        <v>3</v>
      </c>
      <c r="M55" s="43" t="s">
        <v>214</v>
      </c>
      <c r="N55" s="47">
        <v>7</v>
      </c>
      <c r="O55" s="42" t="s">
        <v>215</v>
      </c>
      <c r="P55" s="47">
        <v>9</v>
      </c>
      <c r="Q55" s="47">
        <v>9</v>
      </c>
      <c r="R55" s="43" t="s">
        <v>216</v>
      </c>
      <c r="S55" s="47">
        <v>15</v>
      </c>
      <c r="T55" s="43" t="s">
        <v>217</v>
      </c>
      <c r="U55" s="47">
        <v>12</v>
      </c>
      <c r="V55" s="130">
        <v>19</v>
      </c>
      <c r="W55" s="131" t="s">
        <v>1188</v>
      </c>
      <c r="X55" s="41">
        <f>V55</f>
        <v>19</v>
      </c>
      <c r="Y55" s="49">
        <v>1</v>
      </c>
      <c r="Z55" s="49">
        <v>1</v>
      </c>
      <c r="AA55" s="138" t="s">
        <v>218</v>
      </c>
    </row>
    <row r="56" spans="1:27" ht="195" x14ac:dyDescent="0.25">
      <c r="A56" s="39" t="s">
        <v>219</v>
      </c>
      <c r="B56" s="46" t="s">
        <v>33</v>
      </c>
      <c r="C56" s="46" t="s">
        <v>34</v>
      </c>
      <c r="D56" s="41">
        <v>0</v>
      </c>
      <c r="E56" s="47">
        <v>2</v>
      </c>
      <c r="F56" s="47">
        <v>0</v>
      </c>
      <c r="G56" s="48"/>
      <c r="H56" s="43"/>
      <c r="I56" s="47">
        <v>0</v>
      </c>
      <c r="J56" s="43" t="s">
        <v>220</v>
      </c>
      <c r="K56" s="47">
        <v>0</v>
      </c>
      <c r="L56" s="47">
        <v>0</v>
      </c>
      <c r="M56" s="43" t="s">
        <v>72</v>
      </c>
      <c r="N56" s="47">
        <v>0</v>
      </c>
      <c r="O56" s="48" t="s">
        <v>72</v>
      </c>
      <c r="P56" s="47">
        <v>1</v>
      </c>
      <c r="Q56" s="47">
        <v>0</v>
      </c>
      <c r="R56" s="43" t="s">
        <v>221</v>
      </c>
      <c r="S56" s="47">
        <v>0</v>
      </c>
      <c r="T56" s="43" t="s">
        <v>222</v>
      </c>
      <c r="U56" s="47">
        <v>1</v>
      </c>
      <c r="V56" s="47">
        <v>1</v>
      </c>
      <c r="W56" s="43" t="s">
        <v>223</v>
      </c>
      <c r="X56" s="41">
        <v>1</v>
      </c>
      <c r="Y56" s="49">
        <f>X56/U56</f>
        <v>1</v>
      </c>
      <c r="Z56" s="50">
        <v>0.5</v>
      </c>
      <c r="AA56" s="138"/>
    </row>
    <row r="57" spans="1:27" ht="409.5" x14ac:dyDescent="0.25">
      <c r="A57" s="39" t="s">
        <v>224</v>
      </c>
      <c r="B57" s="46" t="s">
        <v>33</v>
      </c>
      <c r="C57" s="46" t="s">
        <v>34</v>
      </c>
      <c r="D57" s="41">
        <v>0</v>
      </c>
      <c r="E57" s="47">
        <v>12</v>
      </c>
      <c r="F57" s="47">
        <v>0</v>
      </c>
      <c r="G57" s="48"/>
      <c r="H57" s="43"/>
      <c r="I57" s="47">
        <v>0</v>
      </c>
      <c r="J57" s="43" t="s">
        <v>46</v>
      </c>
      <c r="K57" s="47">
        <v>2</v>
      </c>
      <c r="L57" s="47">
        <v>2</v>
      </c>
      <c r="M57" s="43" t="s">
        <v>225</v>
      </c>
      <c r="N57" s="47">
        <v>2</v>
      </c>
      <c r="O57" s="42" t="s">
        <v>226</v>
      </c>
      <c r="P57" s="47">
        <v>6</v>
      </c>
      <c r="Q57" s="47">
        <v>4</v>
      </c>
      <c r="R57" s="43" t="s">
        <v>227</v>
      </c>
      <c r="S57" s="47">
        <v>6</v>
      </c>
      <c r="T57" s="43" t="s">
        <v>228</v>
      </c>
      <c r="U57" s="47">
        <v>12</v>
      </c>
      <c r="V57" s="130">
        <v>16</v>
      </c>
      <c r="W57" s="131" t="s">
        <v>1207</v>
      </c>
      <c r="X57" s="41">
        <f>V57</f>
        <v>16</v>
      </c>
      <c r="Y57" s="49">
        <v>1</v>
      </c>
      <c r="Z57" s="49">
        <v>1</v>
      </c>
      <c r="AA57" s="138"/>
    </row>
    <row r="58" spans="1:27" ht="180" x14ac:dyDescent="0.25">
      <c r="A58" s="39" t="s">
        <v>229</v>
      </c>
      <c r="B58" s="46" t="s">
        <v>33</v>
      </c>
      <c r="C58" s="46" t="s">
        <v>34</v>
      </c>
      <c r="D58" s="41">
        <v>0</v>
      </c>
      <c r="E58" s="47">
        <v>9</v>
      </c>
      <c r="F58" s="47">
        <v>0</v>
      </c>
      <c r="G58" s="48"/>
      <c r="H58" s="43"/>
      <c r="I58" s="47">
        <v>0</v>
      </c>
      <c r="J58" s="43" t="s">
        <v>46</v>
      </c>
      <c r="K58" s="47">
        <v>1</v>
      </c>
      <c r="L58" s="47">
        <v>2</v>
      </c>
      <c r="M58" s="43" t="s">
        <v>230</v>
      </c>
      <c r="N58" s="47">
        <v>4</v>
      </c>
      <c r="O58" s="42" t="s">
        <v>231</v>
      </c>
      <c r="P58" s="47">
        <v>3</v>
      </c>
      <c r="Q58" s="47">
        <v>1</v>
      </c>
      <c r="R58" s="43" t="s">
        <v>232</v>
      </c>
      <c r="S58" s="47">
        <v>3</v>
      </c>
      <c r="T58" s="43" t="s">
        <v>233</v>
      </c>
      <c r="U58" s="47">
        <v>5</v>
      </c>
      <c r="V58" s="47">
        <v>3</v>
      </c>
      <c r="W58" s="43" t="s">
        <v>234</v>
      </c>
      <c r="X58" s="41">
        <f>I58+N58+S58+V58</f>
        <v>10</v>
      </c>
      <c r="Y58" s="49">
        <v>1</v>
      </c>
      <c r="Z58" s="49">
        <v>1</v>
      </c>
      <c r="AA58" s="138"/>
    </row>
    <row r="59" spans="1:27" x14ac:dyDescent="0.25">
      <c r="A59" s="137" t="s">
        <v>235</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x14ac:dyDescent="0.25">
      <c r="A60" s="139" t="s">
        <v>31</v>
      </c>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ht="120" x14ac:dyDescent="0.25">
      <c r="A61" s="132" t="s">
        <v>236</v>
      </c>
      <c r="B61" s="46" t="s">
        <v>33</v>
      </c>
      <c r="C61" s="46" t="s">
        <v>34</v>
      </c>
      <c r="D61" s="41">
        <v>0</v>
      </c>
      <c r="E61" s="47">
        <v>40</v>
      </c>
      <c r="F61" s="47">
        <v>0</v>
      </c>
      <c r="G61" s="48"/>
      <c r="H61" s="43"/>
      <c r="I61" s="47">
        <v>0</v>
      </c>
      <c r="J61" s="43" t="s">
        <v>72</v>
      </c>
      <c r="K61" s="47">
        <v>0</v>
      </c>
      <c r="L61" s="47">
        <v>0</v>
      </c>
      <c r="M61" s="43" t="s">
        <v>72</v>
      </c>
      <c r="N61" s="47">
        <v>0</v>
      </c>
      <c r="O61" s="48" t="s">
        <v>72</v>
      </c>
      <c r="P61" s="47">
        <v>20</v>
      </c>
      <c r="Q61" s="47">
        <v>0</v>
      </c>
      <c r="R61" s="43" t="s">
        <v>237</v>
      </c>
      <c r="S61" s="47">
        <v>0</v>
      </c>
      <c r="T61" s="43" t="s">
        <v>238</v>
      </c>
      <c r="U61" s="47">
        <v>20</v>
      </c>
      <c r="V61" s="130">
        <v>24</v>
      </c>
      <c r="W61" s="131" t="s">
        <v>1193</v>
      </c>
      <c r="X61" s="41">
        <v>24</v>
      </c>
      <c r="Y61" s="49">
        <v>1</v>
      </c>
      <c r="Z61" s="49">
        <f>X61/E61</f>
        <v>0.6</v>
      </c>
      <c r="AA61" s="138" t="s">
        <v>39</v>
      </c>
    </row>
    <row r="62" spans="1:27" x14ac:dyDescent="0.25">
      <c r="A62" s="139" t="s">
        <v>40</v>
      </c>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1:27" ht="120" x14ac:dyDescent="0.25">
      <c r="A63" s="132" t="s">
        <v>239</v>
      </c>
      <c r="B63" s="46" t="s">
        <v>33</v>
      </c>
      <c r="C63" s="46" t="s">
        <v>34</v>
      </c>
      <c r="D63" s="41">
        <v>0</v>
      </c>
      <c r="E63" s="47">
        <v>2</v>
      </c>
      <c r="F63" s="47">
        <v>0</v>
      </c>
      <c r="G63" s="48"/>
      <c r="H63" s="43"/>
      <c r="I63" s="47">
        <v>0</v>
      </c>
      <c r="J63" s="43" t="s">
        <v>72</v>
      </c>
      <c r="K63" s="47">
        <v>0</v>
      </c>
      <c r="L63" s="47">
        <v>0</v>
      </c>
      <c r="M63" s="43" t="s">
        <v>72</v>
      </c>
      <c r="N63" s="47">
        <v>0</v>
      </c>
      <c r="O63" s="48" t="s">
        <v>72</v>
      </c>
      <c r="P63" s="47">
        <v>1</v>
      </c>
      <c r="Q63" s="47">
        <v>0</v>
      </c>
      <c r="R63" s="43" t="s">
        <v>240</v>
      </c>
      <c r="S63" s="47">
        <v>0</v>
      </c>
      <c r="T63" s="43" t="s">
        <v>241</v>
      </c>
      <c r="U63" s="47">
        <v>1</v>
      </c>
      <c r="V63" s="130">
        <v>1</v>
      </c>
      <c r="W63" s="131" t="s">
        <v>1192</v>
      </c>
      <c r="X63" s="116">
        <v>1</v>
      </c>
      <c r="Y63" s="91">
        <f>X63/U63</f>
        <v>1</v>
      </c>
      <c r="Z63" s="91">
        <f>X63/E63</f>
        <v>0.5</v>
      </c>
      <c r="AA63" s="138" t="s">
        <v>242</v>
      </c>
    </row>
    <row r="64" spans="1:27" ht="270" x14ac:dyDescent="0.25">
      <c r="A64" s="39" t="s">
        <v>243</v>
      </c>
      <c r="B64" s="46" t="s">
        <v>33</v>
      </c>
      <c r="C64" s="46" t="s">
        <v>34</v>
      </c>
      <c r="D64" s="41">
        <v>0</v>
      </c>
      <c r="E64" s="47">
        <v>160</v>
      </c>
      <c r="F64" s="47">
        <v>0</v>
      </c>
      <c r="G64" s="48"/>
      <c r="H64" s="43"/>
      <c r="I64" s="47">
        <v>0</v>
      </c>
      <c r="J64" s="43" t="s">
        <v>46</v>
      </c>
      <c r="K64" s="47">
        <v>20</v>
      </c>
      <c r="L64" s="47">
        <v>58</v>
      </c>
      <c r="M64" s="43" t="s">
        <v>244</v>
      </c>
      <c r="N64" s="47">
        <v>58</v>
      </c>
      <c r="O64" s="48" t="s">
        <v>245</v>
      </c>
      <c r="P64" s="47">
        <v>50</v>
      </c>
      <c r="Q64" s="47">
        <v>35</v>
      </c>
      <c r="R64" s="43" t="s">
        <v>246</v>
      </c>
      <c r="S64" s="47">
        <v>47</v>
      </c>
      <c r="T64" s="43" t="s">
        <v>247</v>
      </c>
      <c r="U64" s="47">
        <v>90</v>
      </c>
      <c r="V64" s="47">
        <v>16</v>
      </c>
      <c r="W64" s="43" t="s">
        <v>248</v>
      </c>
      <c r="X64" s="41">
        <f>N64+S64+V64</f>
        <v>121</v>
      </c>
      <c r="Y64" s="49">
        <v>1</v>
      </c>
      <c r="Z64" s="49">
        <f>X64/E64</f>
        <v>0.75624999999999998</v>
      </c>
      <c r="AA64" s="138"/>
    </row>
    <row r="65" spans="1:27" ht="225" x14ac:dyDescent="0.25">
      <c r="A65" s="39" t="s">
        <v>249</v>
      </c>
      <c r="B65" s="46" t="s">
        <v>33</v>
      </c>
      <c r="C65" s="46" t="s">
        <v>34</v>
      </c>
      <c r="D65" s="41">
        <v>34</v>
      </c>
      <c r="E65" s="47">
        <v>140</v>
      </c>
      <c r="F65" s="47">
        <v>20</v>
      </c>
      <c r="G65" s="48"/>
      <c r="H65" s="43"/>
      <c r="I65" s="47">
        <v>68</v>
      </c>
      <c r="J65" s="43" t="s">
        <v>250</v>
      </c>
      <c r="K65" s="47">
        <v>30</v>
      </c>
      <c r="L65" s="47">
        <v>19</v>
      </c>
      <c r="M65" s="43" t="s">
        <v>251</v>
      </c>
      <c r="N65" s="47">
        <v>95</v>
      </c>
      <c r="O65" s="42" t="s">
        <v>252</v>
      </c>
      <c r="P65" s="47">
        <v>40</v>
      </c>
      <c r="Q65" s="47">
        <v>115</v>
      </c>
      <c r="R65" s="43" t="s">
        <v>253</v>
      </c>
      <c r="S65" s="47">
        <v>282</v>
      </c>
      <c r="T65" s="43" t="s">
        <v>254</v>
      </c>
      <c r="U65" s="47">
        <v>50</v>
      </c>
      <c r="V65" s="47">
        <v>180</v>
      </c>
      <c r="W65" s="42" t="s">
        <v>255</v>
      </c>
      <c r="X65" s="41">
        <f>I65+N65+S65+V65</f>
        <v>625</v>
      </c>
      <c r="Y65" s="49">
        <v>1</v>
      </c>
      <c r="Z65" s="49">
        <v>1</v>
      </c>
      <c r="AA65" s="138"/>
    </row>
    <row r="66" spans="1:27" ht="210" x14ac:dyDescent="0.25">
      <c r="A66" s="39" t="s">
        <v>256</v>
      </c>
      <c r="B66" s="46" t="s">
        <v>33</v>
      </c>
      <c r="C66" s="46" t="s">
        <v>34</v>
      </c>
      <c r="D66" s="41">
        <v>0</v>
      </c>
      <c r="E66" s="47">
        <v>24</v>
      </c>
      <c r="F66" s="47">
        <v>0</v>
      </c>
      <c r="G66" s="48"/>
      <c r="H66" s="43"/>
      <c r="I66" s="47">
        <v>0</v>
      </c>
      <c r="J66" s="43" t="s">
        <v>46</v>
      </c>
      <c r="K66" s="47">
        <v>8</v>
      </c>
      <c r="L66" s="47">
        <v>1</v>
      </c>
      <c r="M66" s="43" t="s">
        <v>257</v>
      </c>
      <c r="N66" s="47">
        <v>13</v>
      </c>
      <c r="O66" s="42" t="s">
        <v>258</v>
      </c>
      <c r="P66" s="47">
        <v>8</v>
      </c>
      <c r="Q66" s="47">
        <v>9</v>
      </c>
      <c r="R66" s="43" t="s">
        <v>259</v>
      </c>
      <c r="S66" s="47">
        <v>21</v>
      </c>
      <c r="T66" s="43" t="s">
        <v>260</v>
      </c>
      <c r="U66" s="47">
        <v>8</v>
      </c>
      <c r="V66" s="47">
        <v>17</v>
      </c>
      <c r="W66" s="43" t="s">
        <v>261</v>
      </c>
      <c r="X66" s="41">
        <f>N66+S66+V66</f>
        <v>51</v>
      </c>
      <c r="Y66" s="49">
        <v>1</v>
      </c>
      <c r="Z66" s="49">
        <v>1</v>
      </c>
      <c r="AA66" s="138"/>
    </row>
    <row r="67" spans="1:27" x14ac:dyDescent="0.25">
      <c r="A67" s="137" t="s">
        <v>262</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row>
    <row r="68" spans="1:27" x14ac:dyDescent="0.25">
      <c r="A68" s="139" t="s">
        <v>31</v>
      </c>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row>
    <row r="69" spans="1:27" ht="45" x14ac:dyDescent="0.25">
      <c r="A69" s="106" t="s">
        <v>263</v>
      </c>
      <c r="B69" s="46" t="s">
        <v>33</v>
      </c>
      <c r="C69" s="46" t="s">
        <v>34</v>
      </c>
      <c r="D69" s="41">
        <v>0</v>
      </c>
      <c r="E69" s="47">
        <v>1</v>
      </c>
      <c r="F69" s="47">
        <v>0</v>
      </c>
      <c r="G69" s="48"/>
      <c r="H69" s="43"/>
      <c r="I69" s="47">
        <v>0</v>
      </c>
      <c r="J69" s="43" t="s">
        <v>264</v>
      </c>
      <c r="K69" s="47">
        <v>0</v>
      </c>
      <c r="L69" s="47">
        <v>0</v>
      </c>
      <c r="M69" s="43" t="s">
        <v>264</v>
      </c>
      <c r="N69" s="47">
        <v>0</v>
      </c>
      <c r="O69" s="48" t="s">
        <v>264</v>
      </c>
      <c r="P69" s="47">
        <v>0</v>
      </c>
      <c r="Q69" s="47">
        <v>0</v>
      </c>
      <c r="R69" s="43" t="s">
        <v>264</v>
      </c>
      <c r="S69" s="47">
        <v>0</v>
      </c>
      <c r="T69" s="43" t="s">
        <v>264</v>
      </c>
      <c r="U69" s="47">
        <v>1</v>
      </c>
      <c r="V69" s="47">
        <v>0</v>
      </c>
      <c r="W69" s="42" t="s">
        <v>1151</v>
      </c>
      <c r="X69" s="41">
        <v>0</v>
      </c>
      <c r="Y69" s="105">
        <v>0</v>
      </c>
      <c r="Z69" s="47">
        <v>0</v>
      </c>
      <c r="AA69" s="138" t="s">
        <v>265</v>
      </c>
    </row>
    <row r="70" spans="1:27" x14ac:dyDescent="0.25">
      <c r="A70" s="139" t="s">
        <v>40</v>
      </c>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row>
    <row r="71" spans="1:27" ht="409.5" x14ac:dyDescent="0.25">
      <c r="A71" s="106" t="s">
        <v>266</v>
      </c>
      <c r="B71" s="46" t="s">
        <v>33</v>
      </c>
      <c r="C71" s="46" t="s">
        <v>34</v>
      </c>
      <c r="D71" s="41">
        <v>12</v>
      </c>
      <c r="E71" s="47">
        <v>17</v>
      </c>
      <c r="F71" s="47">
        <v>12</v>
      </c>
      <c r="G71" s="48"/>
      <c r="H71" s="43"/>
      <c r="I71" s="47">
        <v>12</v>
      </c>
      <c r="J71" s="43" t="s">
        <v>267</v>
      </c>
      <c r="K71" s="47">
        <v>13</v>
      </c>
      <c r="L71" s="47">
        <v>13</v>
      </c>
      <c r="M71" s="43" t="s">
        <v>268</v>
      </c>
      <c r="N71" s="47">
        <v>20</v>
      </c>
      <c r="O71" s="42" t="s">
        <v>269</v>
      </c>
      <c r="P71" s="47">
        <v>14</v>
      </c>
      <c r="Q71" s="47">
        <v>17</v>
      </c>
      <c r="R71" s="43" t="s">
        <v>270</v>
      </c>
      <c r="S71" s="47">
        <v>22</v>
      </c>
      <c r="T71" s="43" t="s">
        <v>271</v>
      </c>
      <c r="U71" s="47">
        <v>17</v>
      </c>
      <c r="V71" s="47">
        <v>16</v>
      </c>
      <c r="W71" s="114" t="s">
        <v>272</v>
      </c>
      <c r="X71" s="41">
        <v>16</v>
      </c>
      <c r="Y71" s="49">
        <f>X71/U71</f>
        <v>0.94117647058823528</v>
      </c>
      <c r="Z71" s="49">
        <f>X71/E71</f>
        <v>0.94117647058823528</v>
      </c>
      <c r="AA71" s="138" t="s">
        <v>273</v>
      </c>
    </row>
    <row r="72" spans="1:27" ht="210" x14ac:dyDescent="0.25">
      <c r="A72" s="39" t="s">
        <v>274</v>
      </c>
      <c r="B72" s="46" t="s">
        <v>33</v>
      </c>
      <c r="C72" s="46" t="s">
        <v>34</v>
      </c>
      <c r="D72" s="41">
        <v>0</v>
      </c>
      <c r="E72" s="47">
        <v>2</v>
      </c>
      <c r="F72" s="47">
        <v>0</v>
      </c>
      <c r="G72" s="48"/>
      <c r="H72" s="43"/>
      <c r="I72" s="47">
        <v>0</v>
      </c>
      <c r="J72" s="43" t="s">
        <v>275</v>
      </c>
      <c r="K72" s="47">
        <v>1</v>
      </c>
      <c r="L72" s="47">
        <v>0</v>
      </c>
      <c r="M72" s="43" t="s">
        <v>276</v>
      </c>
      <c r="N72" s="47">
        <v>1</v>
      </c>
      <c r="O72" s="48" t="s">
        <v>277</v>
      </c>
      <c r="P72" s="47">
        <v>1</v>
      </c>
      <c r="Q72" s="47">
        <v>1</v>
      </c>
      <c r="R72" s="43" t="s">
        <v>278</v>
      </c>
      <c r="S72" s="47">
        <v>1</v>
      </c>
      <c r="T72" s="43" t="s">
        <v>279</v>
      </c>
      <c r="U72" s="47">
        <v>0</v>
      </c>
      <c r="V72" s="47">
        <v>0</v>
      </c>
      <c r="W72" s="48"/>
      <c r="X72" s="41">
        <v>2</v>
      </c>
      <c r="Y72" s="105">
        <v>0</v>
      </c>
      <c r="Z72" s="49">
        <f>X72/E72</f>
        <v>1</v>
      </c>
      <c r="AA72" s="138"/>
    </row>
    <row r="73" spans="1:27" ht="409.5" x14ac:dyDescent="0.25">
      <c r="A73" s="39" t="s">
        <v>280</v>
      </c>
      <c r="B73" s="46" t="s">
        <v>33</v>
      </c>
      <c r="C73" s="46" t="s">
        <v>34</v>
      </c>
      <c r="D73" s="41">
        <v>1</v>
      </c>
      <c r="E73" s="47">
        <v>8</v>
      </c>
      <c r="F73" s="47">
        <v>1</v>
      </c>
      <c r="G73" s="48"/>
      <c r="H73" s="43"/>
      <c r="I73" s="47">
        <v>1</v>
      </c>
      <c r="J73" s="43" t="s">
        <v>281</v>
      </c>
      <c r="K73" s="47">
        <v>3</v>
      </c>
      <c r="L73" s="47">
        <v>1</v>
      </c>
      <c r="M73" s="43" t="s">
        <v>282</v>
      </c>
      <c r="N73" s="47">
        <v>4</v>
      </c>
      <c r="O73" s="42" t="s">
        <v>283</v>
      </c>
      <c r="P73" s="47">
        <v>6</v>
      </c>
      <c r="Q73" s="47">
        <v>4</v>
      </c>
      <c r="R73" s="43" t="s">
        <v>284</v>
      </c>
      <c r="S73" s="47">
        <v>6</v>
      </c>
      <c r="T73" s="43" t="s">
        <v>285</v>
      </c>
      <c r="U73" s="47">
        <v>8</v>
      </c>
      <c r="V73" s="47">
        <v>8</v>
      </c>
      <c r="W73" s="42" t="s">
        <v>286</v>
      </c>
      <c r="X73" s="41">
        <v>8</v>
      </c>
      <c r="Y73" s="49">
        <f>X73/U73</f>
        <v>1</v>
      </c>
      <c r="Z73" s="49">
        <f>X73/E73</f>
        <v>1</v>
      </c>
      <c r="AA73" s="138"/>
    </row>
    <row r="74" spans="1:27" ht="165" x14ac:dyDescent="0.25">
      <c r="A74" s="106" t="s">
        <v>287</v>
      </c>
      <c r="B74" s="46" t="s">
        <v>33</v>
      </c>
      <c r="C74" s="46" t="s">
        <v>34</v>
      </c>
      <c r="D74" s="41">
        <v>0</v>
      </c>
      <c r="E74" s="47">
        <v>3</v>
      </c>
      <c r="F74" s="47">
        <v>0</v>
      </c>
      <c r="G74" s="48"/>
      <c r="H74" s="43"/>
      <c r="I74" s="47">
        <v>0</v>
      </c>
      <c r="J74" s="43" t="s">
        <v>72</v>
      </c>
      <c r="K74" s="47">
        <v>0</v>
      </c>
      <c r="L74" s="47">
        <v>0</v>
      </c>
      <c r="M74" s="43" t="s">
        <v>288</v>
      </c>
      <c r="N74" s="47">
        <v>0</v>
      </c>
      <c r="O74" s="48" t="s">
        <v>288</v>
      </c>
      <c r="P74" s="47">
        <v>1</v>
      </c>
      <c r="Q74" s="47">
        <v>0</v>
      </c>
      <c r="R74" s="43" t="s">
        <v>289</v>
      </c>
      <c r="S74" s="47">
        <v>0</v>
      </c>
      <c r="T74" s="43" t="s">
        <v>290</v>
      </c>
      <c r="U74" s="47">
        <v>3</v>
      </c>
      <c r="V74" s="130">
        <v>2</v>
      </c>
      <c r="W74" s="135" t="s">
        <v>1189</v>
      </c>
      <c r="X74" s="41">
        <v>2</v>
      </c>
      <c r="Y74" s="49">
        <f>X74/U74</f>
        <v>0.66666666666666663</v>
      </c>
      <c r="Z74" s="49">
        <f>X74/E74</f>
        <v>0.66666666666666663</v>
      </c>
      <c r="AA74" s="138"/>
    </row>
    <row r="77" spans="1:27" ht="72.75" customHeight="1" x14ac:dyDescent="0.25">
      <c r="A77" s="64" t="s">
        <v>1149</v>
      </c>
      <c r="B77" s="65">
        <f>(Y20+Y27+Y30+Y32+Y38+Y39+Y40+Y41+Y42+Y43+Y44+Y49+Y50+Y55+Y56+Y57+Y58+Y61+Y63+Y64+Y65+Y66+Y71+Y73+Y74)/25</f>
        <v>0.93552998159039757</v>
      </c>
      <c r="D77" s="14" t="s">
        <v>1150</v>
      </c>
      <c r="E77" s="22">
        <f>(Z9+Z11+Z12+Z13+Z14+Z15+Z18+Z20+Z21+Z22+Z23+Z24+Z25+Z26+Z27+Z30+Z32+Z35+Z37+Z38+Z39+Z40+Z41+Z42+Z43+Z44+Z47+Z49+Z50+Z53+Z55+Z56+Z57+Z58+Z61+Z63+Z64+Z65+Z66+Z69+Z71+Z72+Z73+Z74)/44</f>
        <v>0.83915598127553581</v>
      </c>
    </row>
    <row r="78" spans="1:27" ht="54.75" customHeight="1" x14ac:dyDescent="0.25">
      <c r="A78" s="64" t="s">
        <v>292</v>
      </c>
      <c r="B78" s="65">
        <f>B77*0.17</f>
        <v>0.1590400968703676</v>
      </c>
      <c r="D78" s="14" t="s">
        <v>293</v>
      </c>
      <c r="E78" s="22">
        <f>E77*0.17</f>
        <v>0.14265651681684111</v>
      </c>
    </row>
  </sheetData>
  <sheetProtection formatCells="0" formatColumns="0" formatRows="0" insertColumns="0" insertRows="0" insertHyperlinks="0" deleteColumns="0" deleteRows="0" sort="0" autoFilter="0" pivotTables="0"/>
  <mergeCells count="40">
    <mergeCell ref="A67:AA67"/>
    <mergeCell ref="A68:AA68"/>
    <mergeCell ref="AA69"/>
    <mergeCell ref="A70:AA70"/>
    <mergeCell ref="AA71:AA74"/>
    <mergeCell ref="A59:AA59"/>
    <mergeCell ref="A60:AA60"/>
    <mergeCell ref="AA61"/>
    <mergeCell ref="A62:AA62"/>
    <mergeCell ref="AA63:AA66"/>
    <mergeCell ref="A51:AA51"/>
    <mergeCell ref="A52:AA52"/>
    <mergeCell ref="AA53"/>
    <mergeCell ref="A54:AA54"/>
    <mergeCell ref="AA55:AA58"/>
    <mergeCell ref="A45:AA45"/>
    <mergeCell ref="A46:AA46"/>
    <mergeCell ref="AA47"/>
    <mergeCell ref="A48:AA48"/>
    <mergeCell ref="AA49:AA50"/>
    <mergeCell ref="A33:AA33"/>
    <mergeCell ref="A34:AA34"/>
    <mergeCell ref="AA35"/>
    <mergeCell ref="A36:AA36"/>
    <mergeCell ref="AA37:AA44"/>
    <mergeCell ref="A28:AA28"/>
    <mergeCell ref="A29:AA29"/>
    <mergeCell ref="AA30"/>
    <mergeCell ref="A31:AA31"/>
    <mergeCell ref="AA32"/>
    <mergeCell ref="A16:AA16"/>
    <mergeCell ref="A17:AA17"/>
    <mergeCell ref="AA18"/>
    <mergeCell ref="A19:AA19"/>
    <mergeCell ref="AA20:AA27"/>
    <mergeCell ref="A7:AA7"/>
    <mergeCell ref="A8:AA8"/>
    <mergeCell ref="AA9"/>
    <mergeCell ref="A10:AA10"/>
    <mergeCell ref="AA11:AA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9"/>
  <sheetViews>
    <sheetView zoomScale="90" zoomScaleNormal="90" workbookViewId="0">
      <pane xSplit="1" ySplit="8" topLeftCell="B13" activePane="bottomRight" state="frozen"/>
      <selection pane="topRight" activeCell="B1" sqref="B1"/>
      <selection pane="bottomLeft" activeCell="A9" sqref="A9"/>
      <selection pane="bottomRight" activeCell="A13" sqref="A13"/>
    </sheetView>
  </sheetViews>
  <sheetFormatPr baseColWidth="10" defaultColWidth="30" defaultRowHeight="15" x14ac:dyDescent="0.25"/>
  <cols>
    <col min="1" max="1" width="30" style="23"/>
    <col min="2" max="2" width="16.42578125" style="17" bestFit="1" customWidth="1"/>
    <col min="3" max="3" width="17.85546875" style="11" customWidth="1"/>
    <col min="4" max="4" width="15" style="17" customWidth="1"/>
    <col min="5" max="5" width="14.85546875" style="17" bestFit="1" customWidth="1"/>
    <col min="6" max="6" width="17.5703125" style="17" customWidth="1"/>
    <col min="7" max="7" width="23" style="18" customWidth="1"/>
    <col min="8" max="8" width="23" customWidth="1"/>
    <col min="9" max="9" width="23.7109375" style="17" customWidth="1"/>
    <col min="10" max="10" width="26.28515625" customWidth="1"/>
    <col min="11" max="11" width="30" style="15"/>
    <col min="12" max="12" width="30" style="17"/>
    <col min="14" max="14" width="30" style="17"/>
    <col min="15" max="15" width="30" style="8"/>
    <col min="16" max="16" width="30" style="15"/>
    <col min="17" max="17" width="30" style="17"/>
    <col min="18" max="18" width="30" style="9"/>
    <col min="19" max="19" width="30" style="17"/>
    <col min="20" max="20" width="30" style="9"/>
    <col min="21" max="22" width="30" style="17"/>
    <col min="23" max="23" width="30" style="8"/>
    <col min="24" max="27" width="30" style="17"/>
  </cols>
  <sheetData>
    <row r="1" spans="1:27" x14ac:dyDescent="0.25">
      <c r="C1" s="20" t="s">
        <v>0</v>
      </c>
    </row>
    <row r="2" spans="1:27" x14ac:dyDescent="0.25">
      <c r="C2" s="20" t="s">
        <v>1</v>
      </c>
    </row>
    <row r="3" spans="1:27" x14ac:dyDescent="0.25">
      <c r="C3" s="20"/>
    </row>
    <row r="4" spans="1:27" x14ac:dyDescent="0.25">
      <c r="C4" s="20" t="s">
        <v>294</v>
      </c>
    </row>
    <row r="6" spans="1:27" x14ac:dyDescent="0.25">
      <c r="A6" s="27" t="s">
        <v>3</v>
      </c>
      <c r="B6" s="28" t="s">
        <v>4</v>
      </c>
      <c r="C6" s="28" t="s">
        <v>5</v>
      </c>
      <c r="D6" s="28" t="s">
        <v>6</v>
      </c>
      <c r="E6" s="28" t="s">
        <v>7</v>
      </c>
      <c r="F6" s="31" t="s">
        <v>8</v>
      </c>
      <c r="G6" s="33" t="s">
        <v>9</v>
      </c>
      <c r="H6" s="32" t="s">
        <v>10</v>
      </c>
      <c r="I6" s="34" t="s">
        <v>11</v>
      </c>
      <c r="J6" s="32" t="s">
        <v>12</v>
      </c>
      <c r="K6" s="53" t="s">
        <v>13</v>
      </c>
      <c r="L6" s="34" t="s">
        <v>14</v>
      </c>
      <c r="M6" s="32" t="s">
        <v>15</v>
      </c>
      <c r="N6" s="34" t="s">
        <v>16</v>
      </c>
      <c r="O6" s="33" t="s">
        <v>17</v>
      </c>
      <c r="P6" s="53" t="s">
        <v>18</v>
      </c>
      <c r="Q6" s="34" t="s">
        <v>19</v>
      </c>
      <c r="R6" s="54" t="s">
        <v>20</v>
      </c>
      <c r="S6" s="34" t="s">
        <v>21</v>
      </c>
      <c r="T6" s="54" t="s">
        <v>22</v>
      </c>
      <c r="U6" s="31" t="s">
        <v>23</v>
      </c>
      <c r="V6" s="34" t="s">
        <v>24</v>
      </c>
      <c r="W6" s="33" t="s">
        <v>25</v>
      </c>
      <c r="X6" s="37" t="s">
        <v>26</v>
      </c>
      <c r="Y6" s="37" t="s">
        <v>27</v>
      </c>
      <c r="Z6" s="37" t="s">
        <v>28</v>
      </c>
      <c r="AA6" s="28" t="s">
        <v>29</v>
      </c>
    </row>
    <row r="7" spans="1:27" x14ac:dyDescent="0.25">
      <c r="A7" s="137" t="s">
        <v>295</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39"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s="63" customFormat="1" ht="409.5" customHeight="1" x14ac:dyDescent="0.25">
      <c r="A9" s="39" t="s">
        <v>296</v>
      </c>
      <c r="B9" s="60" t="s">
        <v>33</v>
      </c>
      <c r="C9" s="60" t="s">
        <v>128</v>
      </c>
      <c r="D9" s="60">
        <v>81</v>
      </c>
      <c r="E9" s="60">
        <v>90</v>
      </c>
      <c r="F9" s="60">
        <v>83</v>
      </c>
      <c r="G9" s="39"/>
      <c r="H9" s="60"/>
      <c r="I9" s="60">
        <v>83.61</v>
      </c>
      <c r="J9" s="39" t="s">
        <v>297</v>
      </c>
      <c r="K9" s="60">
        <v>85</v>
      </c>
      <c r="L9" s="60">
        <v>95.47</v>
      </c>
      <c r="M9" s="39" t="s">
        <v>298</v>
      </c>
      <c r="N9" s="60">
        <v>90.87</v>
      </c>
      <c r="O9" s="39" t="s">
        <v>299</v>
      </c>
      <c r="P9" s="60">
        <v>87</v>
      </c>
      <c r="Q9" s="60">
        <v>94.97</v>
      </c>
      <c r="R9" s="39" t="s">
        <v>300</v>
      </c>
      <c r="S9" s="60">
        <v>92.21</v>
      </c>
      <c r="T9" s="39" t="s">
        <v>301</v>
      </c>
      <c r="U9" s="60">
        <v>90</v>
      </c>
      <c r="V9" s="60">
        <v>97.44</v>
      </c>
      <c r="W9" s="39" t="s">
        <v>302</v>
      </c>
      <c r="X9" s="58">
        <v>97.44</v>
      </c>
      <c r="Y9" s="50">
        <v>1</v>
      </c>
      <c r="Z9" s="50">
        <v>1</v>
      </c>
      <c r="AA9" s="142" t="s">
        <v>303</v>
      </c>
    </row>
    <row r="10" spans="1:27" x14ac:dyDescent="0.25">
      <c r="A10" s="139"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s="11" customFormat="1" ht="75" x14ac:dyDescent="0.25">
      <c r="A11" s="39" t="s">
        <v>304</v>
      </c>
      <c r="B11" s="47" t="s">
        <v>33</v>
      </c>
      <c r="C11" s="46" t="s">
        <v>34</v>
      </c>
      <c r="D11" s="47">
        <v>10</v>
      </c>
      <c r="E11" s="47">
        <v>6</v>
      </c>
      <c r="F11" s="47">
        <v>0</v>
      </c>
      <c r="G11" s="41"/>
      <c r="H11" s="46"/>
      <c r="I11" s="47">
        <v>0</v>
      </c>
      <c r="J11" s="40" t="s">
        <v>46</v>
      </c>
      <c r="K11" s="47">
        <v>2</v>
      </c>
      <c r="L11" s="47">
        <v>1</v>
      </c>
      <c r="M11" s="40" t="s">
        <v>305</v>
      </c>
      <c r="N11" s="47">
        <v>1</v>
      </c>
      <c r="O11" s="40" t="s">
        <v>306</v>
      </c>
      <c r="P11" s="47">
        <v>2</v>
      </c>
      <c r="Q11" s="47">
        <v>2</v>
      </c>
      <c r="R11" s="40" t="s">
        <v>307</v>
      </c>
      <c r="S11" s="47">
        <v>2</v>
      </c>
      <c r="T11" s="40" t="s">
        <v>308</v>
      </c>
      <c r="U11" s="47">
        <v>2</v>
      </c>
      <c r="V11" s="47">
        <v>0</v>
      </c>
      <c r="W11" s="40" t="s">
        <v>1152</v>
      </c>
      <c r="X11" s="58">
        <v>3</v>
      </c>
      <c r="Y11" s="49">
        <v>1</v>
      </c>
      <c r="Z11" s="49">
        <f>X11/E11</f>
        <v>0.5</v>
      </c>
      <c r="AA11" s="143" t="s">
        <v>309</v>
      </c>
    </row>
    <row r="12" spans="1:27" s="11" customFormat="1" ht="345" x14ac:dyDescent="0.25">
      <c r="A12" s="39" t="s">
        <v>310</v>
      </c>
      <c r="B12" s="47" t="s">
        <v>33</v>
      </c>
      <c r="C12" s="46" t="s">
        <v>34</v>
      </c>
      <c r="D12" s="47">
        <v>1</v>
      </c>
      <c r="E12" s="47">
        <v>10</v>
      </c>
      <c r="F12" s="47">
        <v>1</v>
      </c>
      <c r="G12" s="41"/>
      <c r="H12" s="46"/>
      <c r="I12" s="47">
        <v>3</v>
      </c>
      <c r="J12" s="40" t="s">
        <v>311</v>
      </c>
      <c r="K12" s="47">
        <v>3</v>
      </c>
      <c r="L12" s="47">
        <v>23</v>
      </c>
      <c r="M12" s="40" t="s">
        <v>312</v>
      </c>
      <c r="N12" s="47">
        <v>43</v>
      </c>
      <c r="O12" s="40" t="s">
        <v>313</v>
      </c>
      <c r="P12" s="47">
        <v>3</v>
      </c>
      <c r="Q12" s="47">
        <v>6</v>
      </c>
      <c r="R12" s="40" t="s">
        <v>314</v>
      </c>
      <c r="S12" s="47">
        <v>14</v>
      </c>
      <c r="T12" s="40" t="s">
        <v>315</v>
      </c>
      <c r="U12" s="47">
        <v>3</v>
      </c>
      <c r="V12" s="47">
        <v>11</v>
      </c>
      <c r="W12" s="40" t="s">
        <v>316</v>
      </c>
      <c r="X12" s="58">
        <f>I12+N12+S12+V12</f>
        <v>71</v>
      </c>
      <c r="Y12" s="50">
        <v>1</v>
      </c>
      <c r="Z12" s="49">
        <v>1</v>
      </c>
      <c r="AA12" s="144"/>
    </row>
    <row r="13" spans="1:27" s="11" customFormat="1" ht="409.5" x14ac:dyDescent="0.25">
      <c r="A13" s="39" t="s">
        <v>317</v>
      </c>
      <c r="B13" s="47" t="s">
        <v>33</v>
      </c>
      <c r="C13" s="46" t="s">
        <v>34</v>
      </c>
      <c r="D13" s="47">
        <v>15</v>
      </c>
      <c r="E13" s="47">
        <v>315</v>
      </c>
      <c r="F13" s="47">
        <v>20</v>
      </c>
      <c r="G13" s="41"/>
      <c r="H13" s="46"/>
      <c r="I13" s="47">
        <v>110</v>
      </c>
      <c r="J13" s="40" t="s">
        <v>318</v>
      </c>
      <c r="K13" s="47">
        <v>80</v>
      </c>
      <c r="L13" s="47">
        <v>390</v>
      </c>
      <c r="M13" s="40" t="s">
        <v>319</v>
      </c>
      <c r="N13" s="47">
        <v>651</v>
      </c>
      <c r="O13" s="40" t="s">
        <v>320</v>
      </c>
      <c r="P13" s="47">
        <v>95</v>
      </c>
      <c r="Q13" s="47">
        <v>114</v>
      </c>
      <c r="R13" s="40" t="s">
        <v>321</v>
      </c>
      <c r="S13" s="47">
        <v>376</v>
      </c>
      <c r="T13" s="40" t="s">
        <v>322</v>
      </c>
      <c r="U13" s="47">
        <v>120</v>
      </c>
      <c r="V13" s="47">
        <v>203</v>
      </c>
      <c r="W13" s="40" t="s">
        <v>323</v>
      </c>
      <c r="X13" s="58">
        <f>I13+N13+S13+V13</f>
        <v>1340</v>
      </c>
      <c r="Y13" s="49">
        <v>1</v>
      </c>
      <c r="Z13" s="49">
        <v>1</v>
      </c>
      <c r="AA13" s="144"/>
    </row>
    <row r="14" spans="1:27" ht="105" x14ac:dyDescent="0.25">
      <c r="A14" s="39" t="s">
        <v>324</v>
      </c>
      <c r="B14" s="47" t="s">
        <v>33</v>
      </c>
      <c r="C14" s="46" t="s">
        <v>34</v>
      </c>
      <c r="D14" s="47">
        <v>0</v>
      </c>
      <c r="E14" s="47">
        <v>1</v>
      </c>
      <c r="F14" s="47">
        <v>1</v>
      </c>
      <c r="G14" s="55"/>
      <c r="H14" s="48"/>
      <c r="I14" s="47">
        <v>0.9</v>
      </c>
      <c r="J14" s="42" t="s">
        <v>325</v>
      </c>
      <c r="K14" s="56">
        <v>0</v>
      </c>
      <c r="L14" s="47">
        <v>0.9</v>
      </c>
      <c r="M14" s="42" t="s">
        <v>326</v>
      </c>
      <c r="N14" s="47">
        <v>1</v>
      </c>
      <c r="O14" s="43" t="s">
        <v>327</v>
      </c>
      <c r="P14" s="56">
        <v>0</v>
      </c>
      <c r="Q14" s="47"/>
      <c r="R14" s="57"/>
      <c r="S14" s="47"/>
      <c r="T14" s="57"/>
      <c r="U14" s="47">
        <v>0</v>
      </c>
      <c r="V14" s="47"/>
      <c r="W14" s="43"/>
      <c r="X14" s="58">
        <v>1</v>
      </c>
      <c r="Y14" s="115">
        <v>0</v>
      </c>
      <c r="Z14" s="50">
        <v>1</v>
      </c>
      <c r="AA14" s="144"/>
    </row>
    <row r="15" spans="1:27" ht="195" x14ac:dyDescent="0.25">
      <c r="A15" s="39" t="s">
        <v>328</v>
      </c>
      <c r="B15" s="47" t="s">
        <v>33</v>
      </c>
      <c r="C15" s="46" t="s">
        <v>34</v>
      </c>
      <c r="D15" s="47">
        <v>0</v>
      </c>
      <c r="E15" s="47">
        <v>30</v>
      </c>
      <c r="F15" s="47">
        <v>0</v>
      </c>
      <c r="G15" s="55"/>
      <c r="H15" s="48"/>
      <c r="I15" s="47">
        <v>0</v>
      </c>
      <c r="J15" s="42" t="s">
        <v>46</v>
      </c>
      <c r="K15" s="56">
        <v>10</v>
      </c>
      <c r="L15" s="47">
        <v>0</v>
      </c>
      <c r="M15" s="42" t="s">
        <v>329</v>
      </c>
      <c r="N15" s="47">
        <v>0</v>
      </c>
      <c r="O15" s="43" t="s">
        <v>329</v>
      </c>
      <c r="P15" s="56">
        <v>10</v>
      </c>
      <c r="Q15" s="47">
        <v>22</v>
      </c>
      <c r="R15" s="43" t="s">
        <v>330</v>
      </c>
      <c r="S15" s="47">
        <v>0</v>
      </c>
      <c r="T15" s="43" t="s">
        <v>331</v>
      </c>
      <c r="U15" s="47">
        <v>10</v>
      </c>
      <c r="V15" s="47">
        <v>21</v>
      </c>
      <c r="W15" s="43" t="s">
        <v>332</v>
      </c>
      <c r="X15" s="58">
        <v>21</v>
      </c>
      <c r="Y15" s="49">
        <v>1</v>
      </c>
      <c r="Z15" s="49">
        <f>X15/E15</f>
        <v>0.7</v>
      </c>
      <c r="AA15" s="145"/>
    </row>
    <row r="16" spans="1:27" x14ac:dyDescent="0.25">
      <c r="A16" s="137" t="s">
        <v>333</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row>
    <row r="17" spans="1:27" x14ac:dyDescent="0.25">
      <c r="A17" s="139" t="s">
        <v>31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row>
    <row r="18" spans="1:27" s="11" customFormat="1" ht="195" x14ac:dyDescent="0.25">
      <c r="A18" s="39" t="s">
        <v>334</v>
      </c>
      <c r="B18" s="47" t="s">
        <v>33</v>
      </c>
      <c r="C18" s="46" t="s">
        <v>34</v>
      </c>
      <c r="D18" s="47">
        <v>54</v>
      </c>
      <c r="E18" s="47">
        <v>74</v>
      </c>
      <c r="F18" s="47">
        <v>56</v>
      </c>
      <c r="G18" s="41"/>
      <c r="H18" s="46"/>
      <c r="I18" s="47">
        <v>56</v>
      </c>
      <c r="J18" s="40" t="s">
        <v>335</v>
      </c>
      <c r="K18" s="47">
        <v>61</v>
      </c>
      <c r="L18" s="47">
        <v>59</v>
      </c>
      <c r="M18" s="40" t="s">
        <v>336</v>
      </c>
      <c r="N18" s="47">
        <v>60</v>
      </c>
      <c r="O18" s="40" t="s">
        <v>337</v>
      </c>
      <c r="P18" s="47">
        <v>67</v>
      </c>
      <c r="Q18" s="47">
        <v>62</v>
      </c>
      <c r="R18" s="46" t="s">
        <v>338</v>
      </c>
      <c r="S18" s="47">
        <v>62</v>
      </c>
      <c r="T18" s="40" t="s">
        <v>339</v>
      </c>
      <c r="U18" s="47">
        <v>74</v>
      </c>
      <c r="V18" s="47">
        <v>65</v>
      </c>
      <c r="W18" s="40" t="s">
        <v>340</v>
      </c>
      <c r="X18" s="58">
        <v>65</v>
      </c>
      <c r="Y18" s="49">
        <f>X18/U18</f>
        <v>0.8783783783783784</v>
      </c>
      <c r="Z18" s="49">
        <f>X18/E18</f>
        <v>0.8783783783783784</v>
      </c>
      <c r="AA18" s="141" t="s">
        <v>39</v>
      </c>
    </row>
    <row r="19" spans="1:27" x14ac:dyDescent="0.25">
      <c r="A19" s="139" t="s">
        <v>40</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s="11" customFormat="1" ht="270" x14ac:dyDescent="0.25">
      <c r="A20" s="39" t="s">
        <v>341</v>
      </c>
      <c r="B20" s="47" t="s">
        <v>33</v>
      </c>
      <c r="C20" s="46" t="s">
        <v>34</v>
      </c>
      <c r="D20" s="47">
        <v>0</v>
      </c>
      <c r="E20" s="47">
        <v>20</v>
      </c>
      <c r="F20" s="47">
        <v>2</v>
      </c>
      <c r="G20" s="41"/>
      <c r="H20" s="46"/>
      <c r="I20" s="47">
        <v>6</v>
      </c>
      <c r="J20" s="40" t="s">
        <v>335</v>
      </c>
      <c r="K20" s="47">
        <v>7</v>
      </c>
      <c r="L20" s="47">
        <v>11</v>
      </c>
      <c r="M20" s="40" t="s">
        <v>342</v>
      </c>
      <c r="N20" s="47">
        <v>11</v>
      </c>
      <c r="O20" s="40" t="s">
        <v>342</v>
      </c>
      <c r="P20" s="47">
        <v>13</v>
      </c>
      <c r="Q20" s="47">
        <v>11</v>
      </c>
      <c r="R20" s="40" t="s">
        <v>343</v>
      </c>
      <c r="S20" s="47">
        <v>11</v>
      </c>
      <c r="T20" s="40" t="s">
        <v>344</v>
      </c>
      <c r="U20" s="47">
        <v>20</v>
      </c>
      <c r="V20" s="47">
        <v>11</v>
      </c>
      <c r="W20" s="40" t="s">
        <v>345</v>
      </c>
      <c r="X20" s="58">
        <v>11</v>
      </c>
      <c r="Y20" s="49">
        <f>X20/U20</f>
        <v>0.55000000000000004</v>
      </c>
      <c r="Z20" s="49">
        <f>X20/E20</f>
        <v>0.55000000000000004</v>
      </c>
      <c r="AA20" s="41" t="s">
        <v>346</v>
      </c>
    </row>
    <row r="21" spans="1:27" x14ac:dyDescent="0.25">
      <c r="A21" s="137" t="s">
        <v>347</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row>
    <row r="22" spans="1:27" x14ac:dyDescent="0.25">
      <c r="A22" s="139" t="s">
        <v>31</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row>
    <row r="23" spans="1:27" s="11" customFormat="1" ht="105" x14ac:dyDescent="0.25">
      <c r="A23" s="39" t="s">
        <v>348</v>
      </c>
      <c r="B23" s="47" t="s">
        <v>33</v>
      </c>
      <c r="C23" s="46" t="s">
        <v>34</v>
      </c>
      <c r="D23" s="47">
        <v>0</v>
      </c>
      <c r="E23" s="47">
        <v>12</v>
      </c>
      <c r="F23" s="47">
        <v>0</v>
      </c>
      <c r="G23" s="41"/>
      <c r="H23" s="46"/>
      <c r="I23" s="47">
        <v>0</v>
      </c>
      <c r="J23" s="40" t="s">
        <v>349</v>
      </c>
      <c r="K23" s="47">
        <v>4</v>
      </c>
      <c r="L23" s="47">
        <v>0</v>
      </c>
      <c r="M23" s="40" t="s">
        <v>350</v>
      </c>
      <c r="N23" s="47">
        <v>24</v>
      </c>
      <c r="O23" s="40" t="s">
        <v>351</v>
      </c>
      <c r="P23" s="47">
        <v>4</v>
      </c>
      <c r="Q23" s="47">
        <v>16</v>
      </c>
      <c r="R23" s="40" t="s">
        <v>352</v>
      </c>
      <c r="S23" s="47">
        <v>17</v>
      </c>
      <c r="T23" s="40" t="s">
        <v>353</v>
      </c>
      <c r="U23" s="47">
        <v>4</v>
      </c>
      <c r="V23" s="47">
        <v>18</v>
      </c>
      <c r="W23" s="40" t="s">
        <v>354</v>
      </c>
      <c r="X23" s="58">
        <f>N23+S23+V23</f>
        <v>59</v>
      </c>
      <c r="Y23" s="50">
        <v>1</v>
      </c>
      <c r="Z23" s="49">
        <v>1</v>
      </c>
      <c r="AA23" s="141" t="s">
        <v>39</v>
      </c>
    </row>
    <row r="24" spans="1:27" x14ac:dyDescent="0.25">
      <c r="A24" s="139" t="s">
        <v>40</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s="11" customFormat="1" ht="90" x14ac:dyDescent="0.25">
      <c r="A25" s="39" t="s">
        <v>355</v>
      </c>
      <c r="B25" s="47" t="s">
        <v>33</v>
      </c>
      <c r="C25" s="46" t="s">
        <v>34</v>
      </c>
      <c r="D25" s="47">
        <v>0</v>
      </c>
      <c r="E25" s="47">
        <v>3</v>
      </c>
      <c r="F25" s="47">
        <v>0</v>
      </c>
      <c r="G25" s="41"/>
      <c r="H25" s="46"/>
      <c r="I25" s="47">
        <v>0</v>
      </c>
      <c r="J25" s="40" t="s">
        <v>349</v>
      </c>
      <c r="K25" s="47">
        <v>1</v>
      </c>
      <c r="L25" s="47">
        <v>0</v>
      </c>
      <c r="M25" s="46" t="s">
        <v>350</v>
      </c>
      <c r="N25" s="47">
        <v>1</v>
      </c>
      <c r="O25" s="40" t="s">
        <v>356</v>
      </c>
      <c r="P25" s="47">
        <v>1</v>
      </c>
      <c r="Q25" s="47">
        <v>1</v>
      </c>
      <c r="R25" s="40" t="s">
        <v>357</v>
      </c>
      <c r="S25" s="47">
        <v>1</v>
      </c>
      <c r="T25" s="40" t="s">
        <v>357</v>
      </c>
      <c r="U25" s="47">
        <v>1</v>
      </c>
      <c r="V25" s="47">
        <v>1</v>
      </c>
      <c r="W25" s="40" t="s">
        <v>357</v>
      </c>
      <c r="X25" s="58">
        <f>N25+S25+V25</f>
        <v>3</v>
      </c>
      <c r="Y25" s="49">
        <v>1</v>
      </c>
      <c r="Z25" s="49">
        <f>X25/E25</f>
        <v>1</v>
      </c>
      <c r="AA25" s="141" t="s">
        <v>39</v>
      </c>
    </row>
    <row r="28" spans="1:27" ht="39" customHeight="1" x14ac:dyDescent="0.25">
      <c r="A28" s="24" t="s">
        <v>1153</v>
      </c>
      <c r="B28" s="22">
        <f>(Y9+Y11+Y12+Y13+Y15+Y18+Y20+Y23+Y25)/9</f>
        <v>0.93648648648648647</v>
      </c>
      <c r="C28" s="146" t="s">
        <v>291</v>
      </c>
      <c r="D28" s="147"/>
      <c r="E28" s="22">
        <f>(Z9+Z11+Z12+Z13+Z14+Z15+Z18+Z20+Z23+Z25)/10</f>
        <v>0.86283783783783785</v>
      </c>
    </row>
    <row r="29" spans="1:27" ht="58.5" customHeight="1" x14ac:dyDescent="0.25">
      <c r="A29" s="24" t="s">
        <v>292</v>
      </c>
      <c r="B29" s="22">
        <f>B28*0.17</f>
        <v>0.1592027027027027</v>
      </c>
      <c r="C29" s="146" t="s">
        <v>293</v>
      </c>
      <c r="D29" s="147"/>
      <c r="E29" s="22">
        <f>E28*0.17</f>
        <v>0.14668243243243245</v>
      </c>
    </row>
  </sheetData>
  <sheetProtection formatCells="0" formatColumns="0" formatRows="0" insertColumns="0" insertRows="0" insertHyperlinks="0" deleteColumns="0" deleteRows="0" sort="0" autoFilter="0" pivotTables="0"/>
  <mergeCells count="16">
    <mergeCell ref="C28:D28"/>
    <mergeCell ref="C29:D29"/>
    <mergeCell ref="A21:AA21"/>
    <mergeCell ref="A22:AA22"/>
    <mergeCell ref="AA23"/>
    <mergeCell ref="A24:AA24"/>
    <mergeCell ref="AA25"/>
    <mergeCell ref="A16:AA16"/>
    <mergeCell ref="A17:AA17"/>
    <mergeCell ref="AA18"/>
    <mergeCell ref="A19:AA19"/>
    <mergeCell ref="A7:AA7"/>
    <mergeCell ref="A8:AA8"/>
    <mergeCell ref="AA9"/>
    <mergeCell ref="A10:AA10"/>
    <mergeCell ref="AA11:AA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E4144-F571-49B2-A61A-8C0F2F2322CB}">
  <dimension ref="A1:AA47"/>
  <sheetViews>
    <sheetView workbookViewId="0">
      <pane xSplit="1" ySplit="8" topLeftCell="U23" activePane="bottomRight" state="frozen"/>
      <selection pane="topRight" activeCell="B1" sqref="B1"/>
      <selection pane="bottomLeft" activeCell="A9" sqref="A9"/>
      <selection pane="bottomRight" activeCell="A23" sqref="A23:AA23"/>
    </sheetView>
  </sheetViews>
  <sheetFormatPr baseColWidth="10" defaultColWidth="30" defaultRowHeight="15" x14ac:dyDescent="0.25"/>
  <cols>
    <col min="1" max="1" width="30" style="10"/>
    <col min="2" max="4" width="30" style="13"/>
    <col min="5" max="5" width="30" style="17"/>
    <col min="6" max="7" width="30" style="13"/>
    <col min="8" max="9" width="30" style="7"/>
    <col min="10" max="10" width="30" style="23"/>
    <col min="11" max="12" width="30" style="17"/>
    <col min="13" max="13" width="30" style="10"/>
    <col min="14" max="14" width="30" style="17"/>
    <col min="15" max="15" width="30" style="10"/>
    <col min="16" max="17" width="30" style="17"/>
    <col min="18" max="18" width="30" style="68"/>
    <col min="19" max="19" width="30" style="13"/>
    <col min="20" max="20" width="30" style="23"/>
    <col min="21" max="22" width="30" style="17"/>
    <col min="23" max="23" width="30" style="23"/>
    <col min="24" max="25" width="30" style="17"/>
    <col min="26" max="26" width="30" style="19"/>
    <col min="27" max="27" width="30" style="10"/>
    <col min="28" max="16384" width="30" style="7"/>
  </cols>
  <sheetData>
    <row r="1" spans="1:27" ht="30" x14ac:dyDescent="0.25">
      <c r="C1" s="67" t="s">
        <v>0</v>
      </c>
    </row>
    <row r="2" spans="1:27" x14ac:dyDescent="0.25">
      <c r="C2" s="67" t="s">
        <v>1</v>
      </c>
    </row>
    <row r="3" spans="1:27" x14ac:dyDescent="0.25">
      <c r="C3" s="67"/>
    </row>
    <row r="4" spans="1:27" ht="30" x14ac:dyDescent="0.25">
      <c r="C4" s="67" t="s">
        <v>358</v>
      </c>
    </row>
    <row r="6" spans="1:27" x14ac:dyDescent="0.25">
      <c r="A6" s="82" t="s">
        <v>3</v>
      </c>
      <c r="B6" s="30" t="s">
        <v>4</v>
      </c>
      <c r="C6" s="30" t="s">
        <v>5</v>
      </c>
      <c r="D6" s="30" t="s">
        <v>6</v>
      </c>
      <c r="E6" s="28" t="s">
        <v>7</v>
      </c>
      <c r="F6" s="83" t="s">
        <v>8</v>
      </c>
      <c r="G6" s="84" t="s">
        <v>9</v>
      </c>
      <c r="H6" s="32" t="s">
        <v>10</v>
      </c>
      <c r="I6" s="32" t="s">
        <v>11</v>
      </c>
      <c r="J6" s="85" t="s">
        <v>12</v>
      </c>
      <c r="K6" s="31" t="s">
        <v>13</v>
      </c>
      <c r="L6" s="34" t="s">
        <v>14</v>
      </c>
      <c r="M6" s="84" t="s">
        <v>15</v>
      </c>
      <c r="N6" s="34" t="s">
        <v>16</v>
      </c>
      <c r="O6" s="84" t="s">
        <v>17</v>
      </c>
      <c r="P6" s="31" t="s">
        <v>18</v>
      </c>
      <c r="Q6" s="34" t="s">
        <v>19</v>
      </c>
      <c r="R6" s="33" t="s">
        <v>20</v>
      </c>
      <c r="S6" s="84" t="s">
        <v>21</v>
      </c>
      <c r="T6" s="85" t="s">
        <v>22</v>
      </c>
      <c r="U6" s="31" t="s">
        <v>23</v>
      </c>
      <c r="V6" s="34" t="s">
        <v>24</v>
      </c>
      <c r="W6" s="85" t="s">
        <v>25</v>
      </c>
      <c r="X6" s="37" t="s">
        <v>26</v>
      </c>
      <c r="Y6" s="37" t="s">
        <v>27</v>
      </c>
      <c r="Z6" s="36" t="s">
        <v>28</v>
      </c>
      <c r="AA6" s="30" t="s">
        <v>29</v>
      </c>
    </row>
    <row r="7" spans="1:27" x14ac:dyDescent="0.25">
      <c r="A7" s="137" t="s">
        <v>359</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39"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ht="330" x14ac:dyDescent="0.25">
      <c r="A9" s="71" t="s">
        <v>360</v>
      </c>
      <c r="B9" s="70" t="s">
        <v>33</v>
      </c>
      <c r="C9" s="70" t="s">
        <v>34</v>
      </c>
      <c r="D9" s="70">
        <v>5</v>
      </c>
      <c r="E9" s="58">
        <v>5</v>
      </c>
      <c r="F9" s="70">
        <v>5</v>
      </c>
      <c r="G9" s="70"/>
      <c r="H9" s="48"/>
      <c r="I9" s="48">
        <v>5</v>
      </c>
      <c r="J9" s="39" t="s">
        <v>361</v>
      </c>
      <c r="K9" s="58">
        <v>5</v>
      </c>
      <c r="L9" s="58">
        <v>5</v>
      </c>
      <c r="M9" s="71" t="s">
        <v>362</v>
      </c>
      <c r="N9" s="58">
        <v>5</v>
      </c>
      <c r="O9" s="71" t="s">
        <v>363</v>
      </c>
      <c r="P9" s="58">
        <v>5</v>
      </c>
      <c r="Q9" s="58">
        <v>6</v>
      </c>
      <c r="R9" s="43" t="s">
        <v>364</v>
      </c>
      <c r="S9" s="70">
        <v>6</v>
      </c>
      <c r="T9" s="39" t="s">
        <v>365</v>
      </c>
      <c r="U9" s="58">
        <v>5</v>
      </c>
      <c r="V9" s="58">
        <v>6</v>
      </c>
      <c r="W9" s="39" t="s">
        <v>365</v>
      </c>
      <c r="X9" s="58">
        <v>6</v>
      </c>
      <c r="Y9" s="50">
        <v>1</v>
      </c>
      <c r="Z9" s="49">
        <v>1</v>
      </c>
      <c r="AA9" s="71" t="s">
        <v>366</v>
      </c>
    </row>
    <row r="10" spans="1:27" x14ac:dyDescent="0.25">
      <c r="A10" s="139"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180" x14ac:dyDescent="0.25">
      <c r="A11" s="71" t="s">
        <v>367</v>
      </c>
      <c r="B11" s="70" t="s">
        <v>33</v>
      </c>
      <c r="C11" s="70" t="s">
        <v>34</v>
      </c>
      <c r="D11" s="70">
        <v>14</v>
      </c>
      <c r="E11" s="58">
        <v>19</v>
      </c>
      <c r="F11" s="70">
        <v>14</v>
      </c>
      <c r="G11" s="70"/>
      <c r="H11" s="48"/>
      <c r="I11" s="48">
        <v>14</v>
      </c>
      <c r="J11" s="39" t="s">
        <v>368</v>
      </c>
      <c r="K11" s="58">
        <v>15</v>
      </c>
      <c r="L11" s="58">
        <v>14</v>
      </c>
      <c r="M11" s="71" t="s">
        <v>369</v>
      </c>
      <c r="N11" s="58">
        <v>14</v>
      </c>
      <c r="O11" s="71" t="s">
        <v>370</v>
      </c>
      <c r="P11" s="58">
        <v>15</v>
      </c>
      <c r="Q11" s="58">
        <v>30</v>
      </c>
      <c r="R11" s="43" t="s">
        <v>371</v>
      </c>
      <c r="S11" s="70">
        <v>30</v>
      </c>
      <c r="T11" s="39" t="s">
        <v>372</v>
      </c>
      <c r="U11" s="58">
        <v>19</v>
      </c>
      <c r="V11" s="58">
        <v>31</v>
      </c>
      <c r="W11" s="39" t="s">
        <v>1155</v>
      </c>
      <c r="X11" s="58">
        <v>31</v>
      </c>
      <c r="Y11" s="50">
        <v>1</v>
      </c>
      <c r="Z11" s="49">
        <v>1</v>
      </c>
      <c r="AA11" s="148" t="s">
        <v>373</v>
      </c>
    </row>
    <row r="12" spans="1:27" ht="240" x14ac:dyDescent="0.25">
      <c r="A12" s="71" t="s">
        <v>374</v>
      </c>
      <c r="B12" s="70" t="s">
        <v>33</v>
      </c>
      <c r="C12" s="70" t="s">
        <v>34</v>
      </c>
      <c r="D12" s="70">
        <v>34</v>
      </c>
      <c r="E12" s="58">
        <v>150</v>
      </c>
      <c r="F12" s="70">
        <v>31</v>
      </c>
      <c r="G12" s="70"/>
      <c r="H12" s="48"/>
      <c r="I12" s="48">
        <v>31</v>
      </c>
      <c r="J12" s="39" t="s">
        <v>375</v>
      </c>
      <c r="K12" s="58">
        <v>35</v>
      </c>
      <c r="L12" s="58">
        <v>0</v>
      </c>
      <c r="M12" s="71" t="s">
        <v>376</v>
      </c>
      <c r="N12" s="58">
        <v>32</v>
      </c>
      <c r="O12" s="71" t="s">
        <v>377</v>
      </c>
      <c r="P12" s="58">
        <v>40</v>
      </c>
      <c r="Q12" s="58">
        <v>6</v>
      </c>
      <c r="R12" s="43" t="s">
        <v>378</v>
      </c>
      <c r="S12" s="70">
        <v>38</v>
      </c>
      <c r="T12" s="39" t="s">
        <v>379</v>
      </c>
      <c r="U12" s="58">
        <v>44</v>
      </c>
      <c r="V12" s="58">
        <v>25</v>
      </c>
      <c r="W12" s="39" t="s">
        <v>380</v>
      </c>
      <c r="X12" s="58">
        <f>N12+S12+V12</f>
        <v>95</v>
      </c>
      <c r="Y12" s="49">
        <v>1</v>
      </c>
      <c r="Z12" s="49">
        <f>X12/E12</f>
        <v>0.6333333333333333</v>
      </c>
      <c r="AA12" s="148"/>
    </row>
    <row r="13" spans="1:27" ht="150" x14ac:dyDescent="0.25">
      <c r="A13" s="71" t="s">
        <v>381</v>
      </c>
      <c r="B13" s="70" t="s">
        <v>33</v>
      </c>
      <c r="C13" s="70" t="s">
        <v>34</v>
      </c>
      <c r="D13" s="70">
        <v>1</v>
      </c>
      <c r="E13" s="58">
        <v>16</v>
      </c>
      <c r="F13" s="70">
        <v>4</v>
      </c>
      <c r="G13" s="70"/>
      <c r="H13" s="48"/>
      <c r="I13" s="48">
        <v>14</v>
      </c>
      <c r="J13" s="39" t="s">
        <v>382</v>
      </c>
      <c r="K13" s="58">
        <v>4</v>
      </c>
      <c r="L13" s="58">
        <v>0</v>
      </c>
      <c r="M13" s="71" t="s">
        <v>383</v>
      </c>
      <c r="N13" s="58">
        <v>5</v>
      </c>
      <c r="O13" s="71" t="s">
        <v>384</v>
      </c>
      <c r="P13" s="58">
        <v>4</v>
      </c>
      <c r="Q13" s="58">
        <v>6</v>
      </c>
      <c r="R13" s="43" t="s">
        <v>385</v>
      </c>
      <c r="S13" s="70">
        <v>11</v>
      </c>
      <c r="T13" s="39" t="s">
        <v>386</v>
      </c>
      <c r="U13" s="58">
        <v>4</v>
      </c>
      <c r="V13" s="58">
        <v>8</v>
      </c>
      <c r="W13" s="39" t="s">
        <v>1156</v>
      </c>
      <c r="X13" s="58">
        <f>N13+S13+V13</f>
        <v>24</v>
      </c>
      <c r="Y13" s="50">
        <v>1</v>
      </c>
      <c r="Z13" s="49">
        <v>1</v>
      </c>
      <c r="AA13" s="148"/>
    </row>
    <row r="14" spans="1:27" ht="135" x14ac:dyDescent="0.25">
      <c r="A14" s="71" t="s">
        <v>387</v>
      </c>
      <c r="B14" s="70" t="s">
        <v>33</v>
      </c>
      <c r="C14" s="70" t="s">
        <v>34</v>
      </c>
      <c r="D14" s="70">
        <v>0</v>
      </c>
      <c r="E14" s="58">
        <v>1</v>
      </c>
      <c r="F14" s="70">
        <v>0</v>
      </c>
      <c r="G14" s="70"/>
      <c r="H14" s="48"/>
      <c r="I14" s="48">
        <v>0</v>
      </c>
      <c r="J14" s="39" t="s">
        <v>72</v>
      </c>
      <c r="K14" s="58">
        <v>0</v>
      </c>
      <c r="L14" s="58">
        <v>0</v>
      </c>
      <c r="M14" s="71" t="s">
        <v>72</v>
      </c>
      <c r="N14" s="58">
        <v>0</v>
      </c>
      <c r="O14" s="71" t="s">
        <v>72</v>
      </c>
      <c r="P14" s="58">
        <v>1</v>
      </c>
      <c r="Q14" s="58">
        <v>0.94</v>
      </c>
      <c r="R14" s="43" t="s">
        <v>388</v>
      </c>
      <c r="S14" s="70">
        <v>1</v>
      </c>
      <c r="T14" s="39" t="s">
        <v>389</v>
      </c>
      <c r="U14" s="58">
        <v>1</v>
      </c>
      <c r="V14" s="58">
        <v>1</v>
      </c>
      <c r="W14" s="39" t="s">
        <v>1157</v>
      </c>
      <c r="X14" s="58">
        <v>1</v>
      </c>
      <c r="Y14" s="50">
        <v>1</v>
      </c>
      <c r="Z14" s="49">
        <v>1</v>
      </c>
      <c r="AA14" s="148"/>
    </row>
    <row r="15" spans="1:27" ht="270" x14ac:dyDescent="0.25">
      <c r="A15" s="71" t="s">
        <v>390</v>
      </c>
      <c r="B15" s="70" t="s">
        <v>33</v>
      </c>
      <c r="C15" s="70" t="s">
        <v>34</v>
      </c>
      <c r="D15" s="70">
        <v>25</v>
      </c>
      <c r="E15" s="58">
        <v>130</v>
      </c>
      <c r="F15" s="70">
        <v>25</v>
      </c>
      <c r="G15" s="70"/>
      <c r="H15" s="48"/>
      <c r="I15" s="48">
        <v>30</v>
      </c>
      <c r="J15" s="39" t="s">
        <v>391</v>
      </c>
      <c r="K15" s="58">
        <v>30</v>
      </c>
      <c r="L15" s="58">
        <v>2</v>
      </c>
      <c r="M15" s="71" t="s">
        <v>392</v>
      </c>
      <c r="N15" s="58">
        <v>30</v>
      </c>
      <c r="O15" s="71" t="s">
        <v>393</v>
      </c>
      <c r="P15" s="58">
        <v>35</v>
      </c>
      <c r="Q15" s="58">
        <v>15</v>
      </c>
      <c r="R15" s="43" t="s">
        <v>394</v>
      </c>
      <c r="S15" s="70">
        <v>36</v>
      </c>
      <c r="T15" s="39" t="s">
        <v>395</v>
      </c>
      <c r="U15" s="58">
        <v>40</v>
      </c>
      <c r="V15" s="58">
        <v>0</v>
      </c>
      <c r="W15" s="39" t="s">
        <v>1158</v>
      </c>
      <c r="X15" s="58">
        <f>I15+N15+S15+V15</f>
        <v>96</v>
      </c>
      <c r="Y15" s="50">
        <v>0</v>
      </c>
      <c r="Z15" s="49">
        <f>X15/E15</f>
        <v>0.7384615384615385</v>
      </c>
      <c r="AA15" s="148"/>
    </row>
    <row r="16" spans="1:27" ht="255" x14ac:dyDescent="0.25">
      <c r="A16" s="71" t="s">
        <v>396</v>
      </c>
      <c r="B16" s="70" t="s">
        <v>33</v>
      </c>
      <c r="C16" s="70" t="s">
        <v>34</v>
      </c>
      <c r="D16" s="70">
        <v>3</v>
      </c>
      <c r="E16" s="58">
        <v>9</v>
      </c>
      <c r="F16" s="70">
        <v>0</v>
      </c>
      <c r="G16" s="70"/>
      <c r="H16" s="48"/>
      <c r="I16" s="48">
        <v>0</v>
      </c>
      <c r="J16" s="39" t="s">
        <v>46</v>
      </c>
      <c r="K16" s="58">
        <v>3</v>
      </c>
      <c r="L16" s="58">
        <v>2</v>
      </c>
      <c r="M16" s="71" t="s">
        <v>397</v>
      </c>
      <c r="N16" s="58">
        <v>4</v>
      </c>
      <c r="O16" s="71" t="s">
        <v>398</v>
      </c>
      <c r="P16" s="58">
        <v>3</v>
      </c>
      <c r="Q16" s="58">
        <v>0</v>
      </c>
      <c r="R16" s="43" t="s">
        <v>399</v>
      </c>
      <c r="S16" s="70">
        <v>4</v>
      </c>
      <c r="T16" s="39" t="s">
        <v>400</v>
      </c>
      <c r="U16" s="58">
        <v>3</v>
      </c>
      <c r="V16" s="58">
        <v>0</v>
      </c>
      <c r="W16" s="39" t="s">
        <v>1159</v>
      </c>
      <c r="X16" s="58">
        <f>N16+S16+V16</f>
        <v>8</v>
      </c>
      <c r="Y16" s="50">
        <v>0</v>
      </c>
      <c r="Z16" s="49">
        <f>X16/E16</f>
        <v>0.88888888888888884</v>
      </c>
      <c r="AA16" s="148"/>
    </row>
    <row r="17" spans="1:27" ht="409.5" x14ac:dyDescent="0.25">
      <c r="A17" s="71" t="s">
        <v>401</v>
      </c>
      <c r="B17" s="70" t="s">
        <v>33</v>
      </c>
      <c r="C17" s="70" t="s">
        <v>34</v>
      </c>
      <c r="D17" s="70">
        <v>3</v>
      </c>
      <c r="E17" s="58">
        <v>4</v>
      </c>
      <c r="F17" s="70">
        <v>0</v>
      </c>
      <c r="G17" s="70"/>
      <c r="H17" s="48"/>
      <c r="I17" s="48">
        <v>0</v>
      </c>
      <c r="J17" s="39" t="s">
        <v>46</v>
      </c>
      <c r="K17" s="58">
        <v>1</v>
      </c>
      <c r="L17" s="58">
        <v>1</v>
      </c>
      <c r="M17" s="71" t="s">
        <v>402</v>
      </c>
      <c r="N17" s="58">
        <v>1</v>
      </c>
      <c r="O17" s="71" t="s">
        <v>402</v>
      </c>
      <c r="P17" s="58">
        <v>1</v>
      </c>
      <c r="Q17" s="58">
        <v>2</v>
      </c>
      <c r="R17" s="43" t="s">
        <v>403</v>
      </c>
      <c r="S17" s="70">
        <v>3</v>
      </c>
      <c r="T17" s="39" t="s">
        <v>404</v>
      </c>
      <c r="U17" s="58">
        <v>2</v>
      </c>
      <c r="V17" s="58">
        <v>0</v>
      </c>
      <c r="W17" s="39" t="s">
        <v>1160</v>
      </c>
      <c r="X17" s="58">
        <f>N17+S17</f>
        <v>4</v>
      </c>
      <c r="Y17" s="50">
        <v>0</v>
      </c>
      <c r="Z17" s="49">
        <f>X17/E17</f>
        <v>1</v>
      </c>
      <c r="AA17" s="148"/>
    </row>
    <row r="18" spans="1:27" ht="270" x14ac:dyDescent="0.25">
      <c r="A18" s="71" t="s">
        <v>405</v>
      </c>
      <c r="B18" s="70" t="s">
        <v>33</v>
      </c>
      <c r="C18" s="70" t="s">
        <v>34</v>
      </c>
      <c r="D18" s="70">
        <v>10</v>
      </c>
      <c r="E18" s="58">
        <v>4</v>
      </c>
      <c r="F18" s="70">
        <v>1</v>
      </c>
      <c r="G18" s="70"/>
      <c r="H18" s="48"/>
      <c r="I18" s="48">
        <v>3</v>
      </c>
      <c r="J18" s="39" t="s">
        <v>406</v>
      </c>
      <c r="K18" s="58">
        <v>1</v>
      </c>
      <c r="L18" s="58">
        <v>1</v>
      </c>
      <c r="M18" s="71" t="s">
        <v>407</v>
      </c>
      <c r="N18" s="58">
        <v>1</v>
      </c>
      <c r="O18" s="71" t="s">
        <v>408</v>
      </c>
      <c r="P18" s="58">
        <v>1</v>
      </c>
      <c r="Q18" s="58">
        <v>0</v>
      </c>
      <c r="R18" s="43" t="s">
        <v>409</v>
      </c>
      <c r="S18" s="70">
        <v>1</v>
      </c>
      <c r="T18" s="39" t="s">
        <v>410</v>
      </c>
      <c r="U18" s="58">
        <v>1</v>
      </c>
      <c r="V18" s="58">
        <v>2</v>
      </c>
      <c r="W18" s="39" t="s">
        <v>411</v>
      </c>
      <c r="X18" s="58">
        <f>I18+N18+S18</f>
        <v>5</v>
      </c>
      <c r="Y18" s="50">
        <v>1</v>
      </c>
      <c r="Z18" s="49">
        <v>1</v>
      </c>
      <c r="AA18" s="148"/>
    </row>
    <row r="19" spans="1:27" ht="150" x14ac:dyDescent="0.25">
      <c r="A19" s="71" t="s">
        <v>412</v>
      </c>
      <c r="B19" s="70" t="s">
        <v>33</v>
      </c>
      <c r="C19" s="70" t="s">
        <v>34</v>
      </c>
      <c r="D19" s="70">
        <v>40</v>
      </c>
      <c r="E19" s="58">
        <v>131</v>
      </c>
      <c r="F19" s="70">
        <v>30</v>
      </c>
      <c r="G19" s="70"/>
      <c r="H19" s="48"/>
      <c r="I19" s="48">
        <v>43</v>
      </c>
      <c r="J19" s="39" t="s">
        <v>413</v>
      </c>
      <c r="K19" s="58">
        <v>32</v>
      </c>
      <c r="L19" s="58">
        <v>6</v>
      </c>
      <c r="M19" s="71" t="s">
        <v>414</v>
      </c>
      <c r="N19" s="58">
        <v>39</v>
      </c>
      <c r="O19" s="71" t="s">
        <v>415</v>
      </c>
      <c r="P19" s="58">
        <v>34</v>
      </c>
      <c r="Q19" s="58">
        <v>11</v>
      </c>
      <c r="R19" s="43" t="s">
        <v>416</v>
      </c>
      <c r="S19" s="70">
        <v>39</v>
      </c>
      <c r="T19" s="39" t="s">
        <v>417</v>
      </c>
      <c r="U19" s="58">
        <v>35</v>
      </c>
      <c r="V19" s="58">
        <v>6</v>
      </c>
      <c r="W19" s="39" t="s">
        <v>1161</v>
      </c>
      <c r="X19" s="58">
        <f>I19+N19+S19+V19</f>
        <v>127</v>
      </c>
      <c r="Y19" s="49">
        <v>1</v>
      </c>
      <c r="Z19" s="49">
        <f>X19/E19</f>
        <v>0.96946564885496178</v>
      </c>
      <c r="AA19" s="148"/>
    </row>
    <row r="20" spans="1:27" x14ac:dyDescent="0.25">
      <c r="A20" s="137" t="s">
        <v>418</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row>
    <row r="21" spans="1:27" x14ac:dyDescent="0.25">
      <c r="A21" s="139" t="s">
        <v>31</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row>
    <row r="22" spans="1:27" ht="60" x14ac:dyDescent="0.25">
      <c r="A22" s="71" t="s">
        <v>419</v>
      </c>
      <c r="B22" s="70" t="s">
        <v>42</v>
      </c>
      <c r="C22" s="70" t="s">
        <v>34</v>
      </c>
      <c r="D22" s="70">
        <v>0</v>
      </c>
      <c r="E22" s="58">
        <v>1</v>
      </c>
      <c r="F22" s="70">
        <v>0</v>
      </c>
      <c r="G22" s="70"/>
      <c r="H22" s="48"/>
      <c r="I22" s="48">
        <v>0</v>
      </c>
      <c r="J22" s="39" t="s">
        <v>72</v>
      </c>
      <c r="K22" s="58">
        <v>0</v>
      </c>
      <c r="L22" s="58">
        <v>0</v>
      </c>
      <c r="M22" s="71" t="s">
        <v>420</v>
      </c>
      <c r="N22" s="58">
        <v>1</v>
      </c>
      <c r="O22" s="71" t="s">
        <v>421</v>
      </c>
      <c r="P22" s="58">
        <v>1</v>
      </c>
      <c r="Q22" s="58">
        <v>1</v>
      </c>
      <c r="R22" s="43" t="s">
        <v>422</v>
      </c>
      <c r="S22" s="70">
        <v>1</v>
      </c>
      <c r="T22" s="39" t="s">
        <v>422</v>
      </c>
      <c r="U22" s="58">
        <v>0</v>
      </c>
      <c r="V22" s="58">
        <v>0</v>
      </c>
      <c r="W22" s="39"/>
      <c r="X22" s="58">
        <v>1</v>
      </c>
      <c r="Y22" s="115">
        <v>0</v>
      </c>
      <c r="Z22" s="49">
        <v>1</v>
      </c>
      <c r="AA22" s="71" t="s">
        <v>423</v>
      </c>
    </row>
    <row r="23" spans="1:27" x14ac:dyDescent="0.25">
      <c r="A23" s="139" t="s">
        <v>40</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ht="409.5" x14ac:dyDescent="0.25">
      <c r="A24" s="71" t="s">
        <v>424</v>
      </c>
      <c r="B24" s="70" t="s">
        <v>33</v>
      </c>
      <c r="C24" s="70" t="s">
        <v>34</v>
      </c>
      <c r="D24" s="70">
        <v>14</v>
      </c>
      <c r="E24" s="58">
        <v>62</v>
      </c>
      <c r="F24" s="70">
        <v>14</v>
      </c>
      <c r="G24" s="70"/>
      <c r="H24" s="48"/>
      <c r="I24" s="48">
        <v>18</v>
      </c>
      <c r="J24" s="39" t="s">
        <v>425</v>
      </c>
      <c r="K24" s="58">
        <v>15</v>
      </c>
      <c r="L24" s="58">
        <v>18</v>
      </c>
      <c r="M24" s="71" t="s">
        <v>426</v>
      </c>
      <c r="N24" s="58">
        <v>39</v>
      </c>
      <c r="O24" s="71" t="s">
        <v>427</v>
      </c>
      <c r="P24" s="58">
        <v>16</v>
      </c>
      <c r="Q24" s="58">
        <v>27</v>
      </c>
      <c r="R24" s="43" t="s">
        <v>428</v>
      </c>
      <c r="S24" s="70">
        <v>45</v>
      </c>
      <c r="T24" s="39" t="s">
        <v>429</v>
      </c>
      <c r="U24" s="58">
        <v>17</v>
      </c>
      <c r="V24" s="58">
        <v>14</v>
      </c>
      <c r="W24" s="39" t="s">
        <v>430</v>
      </c>
      <c r="X24" s="58">
        <f>L24+S24+V24</f>
        <v>77</v>
      </c>
      <c r="Y24" s="49">
        <f>V24/U24</f>
        <v>0.82352941176470584</v>
      </c>
      <c r="Z24" s="49">
        <v>1</v>
      </c>
      <c r="AA24" s="148" t="s">
        <v>366</v>
      </c>
    </row>
    <row r="25" spans="1:27" ht="180" x14ac:dyDescent="0.25">
      <c r="A25" s="71" t="s">
        <v>431</v>
      </c>
      <c r="B25" s="70" t="s">
        <v>33</v>
      </c>
      <c r="C25" s="70" t="s">
        <v>34</v>
      </c>
      <c r="D25" s="70">
        <v>14</v>
      </c>
      <c r="E25" s="58">
        <v>40</v>
      </c>
      <c r="F25" s="70">
        <v>10</v>
      </c>
      <c r="G25" s="70"/>
      <c r="H25" s="48"/>
      <c r="I25" s="48">
        <v>31</v>
      </c>
      <c r="J25" s="39" t="s">
        <v>432</v>
      </c>
      <c r="K25" s="58">
        <v>10</v>
      </c>
      <c r="L25" s="58">
        <v>27</v>
      </c>
      <c r="M25" s="71" t="s">
        <v>433</v>
      </c>
      <c r="N25" s="58">
        <v>47</v>
      </c>
      <c r="O25" s="71" t="s">
        <v>434</v>
      </c>
      <c r="P25" s="58">
        <v>10</v>
      </c>
      <c r="Q25" s="58">
        <v>13</v>
      </c>
      <c r="R25" s="43" t="s">
        <v>435</v>
      </c>
      <c r="S25" s="70">
        <v>22</v>
      </c>
      <c r="T25" s="39" t="s">
        <v>436</v>
      </c>
      <c r="U25" s="58">
        <v>10</v>
      </c>
      <c r="V25" s="58">
        <v>5</v>
      </c>
      <c r="W25" s="39" t="s">
        <v>437</v>
      </c>
      <c r="X25" s="58">
        <f>I25+N25+S25+V25</f>
        <v>105</v>
      </c>
      <c r="Y25" s="49">
        <f>5/U25</f>
        <v>0.5</v>
      </c>
      <c r="Z25" s="49">
        <v>1</v>
      </c>
      <c r="AA25" s="148"/>
    </row>
    <row r="26" spans="1:27" ht="409.5" x14ac:dyDescent="0.25">
      <c r="A26" s="71" t="s">
        <v>438</v>
      </c>
      <c r="B26" s="70" t="s">
        <v>33</v>
      </c>
      <c r="C26" s="70" t="s">
        <v>34</v>
      </c>
      <c r="D26" s="70">
        <v>0</v>
      </c>
      <c r="E26" s="58">
        <v>5</v>
      </c>
      <c r="F26" s="70">
        <v>0</v>
      </c>
      <c r="G26" s="70"/>
      <c r="H26" s="48"/>
      <c r="I26" s="48">
        <v>0</v>
      </c>
      <c r="J26" s="39" t="s">
        <v>46</v>
      </c>
      <c r="K26" s="58">
        <v>1</v>
      </c>
      <c r="L26" s="58">
        <v>10</v>
      </c>
      <c r="M26" s="71" t="s">
        <v>439</v>
      </c>
      <c r="N26" s="58">
        <v>18</v>
      </c>
      <c r="O26" s="71" t="s">
        <v>440</v>
      </c>
      <c r="P26" s="58">
        <v>2</v>
      </c>
      <c r="Q26" s="58">
        <v>0</v>
      </c>
      <c r="R26" s="43" t="s">
        <v>441</v>
      </c>
      <c r="S26" s="70">
        <v>2</v>
      </c>
      <c r="T26" s="39" t="s">
        <v>442</v>
      </c>
      <c r="U26" s="58">
        <v>2</v>
      </c>
      <c r="V26" s="58">
        <v>0</v>
      </c>
      <c r="W26" s="39" t="s">
        <v>1162</v>
      </c>
      <c r="X26" s="58">
        <f>N26+S26</f>
        <v>20</v>
      </c>
      <c r="Y26" s="50">
        <v>0</v>
      </c>
      <c r="Z26" s="49">
        <v>1</v>
      </c>
      <c r="AA26" s="148"/>
    </row>
    <row r="27" spans="1:27" ht="409.5" x14ac:dyDescent="0.25">
      <c r="A27" s="71" t="s">
        <v>443</v>
      </c>
      <c r="B27" s="70" t="s">
        <v>33</v>
      </c>
      <c r="C27" s="70" t="s">
        <v>34</v>
      </c>
      <c r="D27" s="70">
        <v>0</v>
      </c>
      <c r="E27" s="58">
        <v>6</v>
      </c>
      <c r="F27" s="70">
        <v>0</v>
      </c>
      <c r="G27" s="70"/>
      <c r="H27" s="48"/>
      <c r="I27" s="48">
        <v>0</v>
      </c>
      <c r="J27" s="39" t="s">
        <v>46</v>
      </c>
      <c r="K27" s="58">
        <v>2</v>
      </c>
      <c r="L27" s="58">
        <v>0</v>
      </c>
      <c r="M27" s="71" t="s">
        <v>444</v>
      </c>
      <c r="N27" s="58">
        <v>2</v>
      </c>
      <c r="O27" s="71" t="s">
        <v>445</v>
      </c>
      <c r="P27" s="58">
        <v>2</v>
      </c>
      <c r="Q27" s="58">
        <v>0</v>
      </c>
      <c r="R27" s="43" t="s">
        <v>446</v>
      </c>
      <c r="S27" s="70">
        <v>8</v>
      </c>
      <c r="T27" s="39" t="s">
        <v>447</v>
      </c>
      <c r="U27" s="58">
        <v>2</v>
      </c>
      <c r="V27" s="58">
        <v>3</v>
      </c>
      <c r="W27" s="39" t="s">
        <v>448</v>
      </c>
      <c r="X27" s="58">
        <f>N27+S27+V27</f>
        <v>13</v>
      </c>
      <c r="Y27" s="50">
        <v>1</v>
      </c>
      <c r="Z27" s="49">
        <v>1</v>
      </c>
      <c r="AA27" s="148"/>
    </row>
    <row r="28" spans="1:27" x14ac:dyDescent="0.25">
      <c r="A28" s="137" t="s">
        <v>449</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row>
    <row r="29" spans="1:27" x14ac:dyDescent="0.25">
      <c r="A29" s="139" t="s">
        <v>31</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row>
    <row r="30" spans="1:27" ht="135" x14ac:dyDescent="0.25">
      <c r="A30" s="71" t="s">
        <v>450</v>
      </c>
      <c r="B30" s="70" t="s">
        <v>33</v>
      </c>
      <c r="C30" s="70" t="s">
        <v>34</v>
      </c>
      <c r="D30" s="70">
        <v>416</v>
      </c>
      <c r="E30" s="58">
        <v>1668</v>
      </c>
      <c r="F30" s="70">
        <v>353</v>
      </c>
      <c r="G30" s="70"/>
      <c r="H30" s="48"/>
      <c r="I30" s="48">
        <v>616</v>
      </c>
      <c r="J30" s="39" t="s">
        <v>451</v>
      </c>
      <c r="K30" s="58">
        <v>408</v>
      </c>
      <c r="L30" s="58">
        <v>404</v>
      </c>
      <c r="M30" s="71" t="s">
        <v>452</v>
      </c>
      <c r="N30" s="58">
        <v>849</v>
      </c>
      <c r="O30" s="71" t="s">
        <v>453</v>
      </c>
      <c r="P30" s="58">
        <v>445</v>
      </c>
      <c r="Q30" s="58">
        <v>307</v>
      </c>
      <c r="R30" s="43" t="s">
        <v>454</v>
      </c>
      <c r="S30" s="70">
        <v>587</v>
      </c>
      <c r="T30" s="39" t="s">
        <v>455</v>
      </c>
      <c r="U30" s="58">
        <v>462</v>
      </c>
      <c r="V30" s="130">
        <f>V32+V33+V35+V36+V38</f>
        <v>204</v>
      </c>
      <c r="W30" s="132" t="s">
        <v>1194</v>
      </c>
      <c r="X30" s="58">
        <f>I30+N30+S30+U30</f>
        <v>2514</v>
      </c>
      <c r="Y30" s="49">
        <v>1</v>
      </c>
      <c r="Z30" s="49">
        <v>1</v>
      </c>
      <c r="AA30" s="71" t="s">
        <v>456</v>
      </c>
    </row>
    <row r="31" spans="1:27" x14ac:dyDescent="0.25">
      <c r="A31" s="139" t="s">
        <v>40</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210" x14ac:dyDescent="0.25">
      <c r="A32" s="71" t="s">
        <v>457</v>
      </c>
      <c r="B32" s="70" t="s">
        <v>33</v>
      </c>
      <c r="C32" s="70" t="s">
        <v>34</v>
      </c>
      <c r="D32" s="70">
        <v>82</v>
      </c>
      <c r="E32" s="58">
        <v>300</v>
      </c>
      <c r="F32" s="70">
        <v>60</v>
      </c>
      <c r="G32" s="70"/>
      <c r="H32" s="48"/>
      <c r="I32" s="48">
        <v>83</v>
      </c>
      <c r="J32" s="39" t="s">
        <v>458</v>
      </c>
      <c r="K32" s="58">
        <v>80</v>
      </c>
      <c r="L32" s="58">
        <v>46</v>
      </c>
      <c r="M32" s="71" t="s">
        <v>459</v>
      </c>
      <c r="N32" s="58">
        <v>98</v>
      </c>
      <c r="O32" s="71" t="s">
        <v>460</v>
      </c>
      <c r="P32" s="58">
        <v>80</v>
      </c>
      <c r="Q32" s="58">
        <v>26</v>
      </c>
      <c r="R32" s="43" t="s">
        <v>461</v>
      </c>
      <c r="S32" s="70">
        <v>104</v>
      </c>
      <c r="T32" s="39" t="s">
        <v>462</v>
      </c>
      <c r="U32" s="58">
        <v>80</v>
      </c>
      <c r="V32" s="58">
        <v>50</v>
      </c>
      <c r="W32" s="39" t="s">
        <v>463</v>
      </c>
      <c r="X32" s="58">
        <f t="shared" ref="X32:X38" si="0">I32+N32+S32+V32</f>
        <v>335</v>
      </c>
      <c r="Y32" s="49">
        <v>1</v>
      </c>
      <c r="Z32" s="49">
        <v>1</v>
      </c>
      <c r="AA32" s="148" t="s">
        <v>464</v>
      </c>
    </row>
    <row r="33" spans="1:27" ht="165" x14ac:dyDescent="0.25">
      <c r="A33" s="71" t="s">
        <v>465</v>
      </c>
      <c r="B33" s="70" t="s">
        <v>33</v>
      </c>
      <c r="C33" s="70" t="s">
        <v>34</v>
      </c>
      <c r="D33" s="70">
        <v>14</v>
      </c>
      <c r="E33" s="58">
        <v>76</v>
      </c>
      <c r="F33" s="70">
        <v>16</v>
      </c>
      <c r="G33" s="70"/>
      <c r="H33" s="48"/>
      <c r="I33" s="48">
        <v>15</v>
      </c>
      <c r="J33" s="39" t="s">
        <v>466</v>
      </c>
      <c r="K33" s="58">
        <v>18</v>
      </c>
      <c r="L33" s="58">
        <v>0</v>
      </c>
      <c r="M33" s="71" t="s">
        <v>467</v>
      </c>
      <c r="N33" s="58">
        <v>20</v>
      </c>
      <c r="O33" s="71" t="s">
        <v>468</v>
      </c>
      <c r="P33" s="58">
        <v>20</v>
      </c>
      <c r="Q33" s="58">
        <v>16</v>
      </c>
      <c r="R33" s="43" t="s">
        <v>469</v>
      </c>
      <c r="S33" s="70">
        <v>25</v>
      </c>
      <c r="T33" s="39" t="s">
        <v>470</v>
      </c>
      <c r="U33" s="58">
        <v>22</v>
      </c>
      <c r="V33" s="58">
        <v>14</v>
      </c>
      <c r="W33" s="39" t="s">
        <v>471</v>
      </c>
      <c r="X33" s="58">
        <f t="shared" si="0"/>
        <v>74</v>
      </c>
      <c r="Y33" s="49">
        <v>1</v>
      </c>
      <c r="Z33" s="49">
        <f t="shared" ref="Z33:Z36" si="1">X33/E33</f>
        <v>0.97368421052631582</v>
      </c>
      <c r="AA33" s="148"/>
    </row>
    <row r="34" spans="1:27" ht="330" x14ac:dyDescent="0.25">
      <c r="A34" s="71" t="s">
        <v>472</v>
      </c>
      <c r="B34" s="70" t="s">
        <v>33</v>
      </c>
      <c r="C34" s="70" t="s">
        <v>34</v>
      </c>
      <c r="D34" s="70">
        <v>4</v>
      </c>
      <c r="E34" s="58">
        <v>18</v>
      </c>
      <c r="F34" s="70">
        <v>2</v>
      </c>
      <c r="G34" s="70"/>
      <c r="H34" s="48"/>
      <c r="I34" s="48">
        <v>3</v>
      </c>
      <c r="J34" s="39" t="s">
        <v>473</v>
      </c>
      <c r="K34" s="58">
        <v>4</v>
      </c>
      <c r="L34" s="58">
        <v>4</v>
      </c>
      <c r="M34" s="71" t="s">
        <v>474</v>
      </c>
      <c r="N34" s="58">
        <v>4</v>
      </c>
      <c r="O34" s="71" t="s">
        <v>475</v>
      </c>
      <c r="P34" s="58">
        <v>4</v>
      </c>
      <c r="Q34" s="58">
        <v>3</v>
      </c>
      <c r="R34" s="43" t="s">
        <v>476</v>
      </c>
      <c r="S34" s="70">
        <v>6</v>
      </c>
      <c r="T34" s="39" t="s">
        <v>477</v>
      </c>
      <c r="U34" s="58">
        <v>8</v>
      </c>
      <c r="V34" s="58">
        <v>5</v>
      </c>
      <c r="W34" s="39" t="s">
        <v>1163</v>
      </c>
      <c r="X34" s="58">
        <f t="shared" si="0"/>
        <v>18</v>
      </c>
      <c r="Y34" s="49">
        <f>5/U34</f>
        <v>0.625</v>
      </c>
      <c r="Z34" s="49">
        <f t="shared" si="1"/>
        <v>1</v>
      </c>
      <c r="AA34" s="148"/>
    </row>
    <row r="35" spans="1:27" ht="330" x14ac:dyDescent="0.25">
      <c r="A35" s="71" t="s">
        <v>478</v>
      </c>
      <c r="B35" s="70" t="s">
        <v>33</v>
      </c>
      <c r="C35" s="70" t="s">
        <v>34</v>
      </c>
      <c r="D35" s="70">
        <v>100</v>
      </c>
      <c r="E35" s="58">
        <v>400</v>
      </c>
      <c r="F35" s="70">
        <v>100</v>
      </c>
      <c r="G35" s="70"/>
      <c r="H35" s="48"/>
      <c r="I35" s="48">
        <v>253</v>
      </c>
      <c r="J35" s="39" t="s">
        <v>479</v>
      </c>
      <c r="K35" s="58">
        <v>100</v>
      </c>
      <c r="L35" s="58">
        <v>178</v>
      </c>
      <c r="M35" s="71" t="s">
        <v>480</v>
      </c>
      <c r="N35" s="58">
        <v>369</v>
      </c>
      <c r="O35" s="71" t="s">
        <v>481</v>
      </c>
      <c r="P35" s="58">
        <v>100</v>
      </c>
      <c r="Q35" s="58">
        <v>111</v>
      </c>
      <c r="R35" s="43" t="s">
        <v>482</v>
      </c>
      <c r="S35" s="70">
        <v>245</v>
      </c>
      <c r="T35" s="39" t="s">
        <v>483</v>
      </c>
      <c r="U35" s="58">
        <v>100</v>
      </c>
      <c r="V35" s="58">
        <v>77</v>
      </c>
      <c r="W35" s="39" t="s">
        <v>1167</v>
      </c>
      <c r="X35" s="58">
        <f t="shared" si="0"/>
        <v>944</v>
      </c>
      <c r="Y35" s="49">
        <v>1</v>
      </c>
      <c r="Z35" s="49">
        <v>1</v>
      </c>
      <c r="AA35" s="148"/>
    </row>
    <row r="36" spans="1:27" ht="75" x14ac:dyDescent="0.25">
      <c r="A36" s="71" t="s">
        <v>484</v>
      </c>
      <c r="B36" s="70" t="s">
        <v>33</v>
      </c>
      <c r="C36" s="70" t="s">
        <v>34</v>
      </c>
      <c r="D36" s="70">
        <v>197</v>
      </c>
      <c r="E36" s="58">
        <v>760</v>
      </c>
      <c r="F36" s="70">
        <v>150</v>
      </c>
      <c r="G36" s="70"/>
      <c r="H36" s="48"/>
      <c r="I36" s="48">
        <v>231</v>
      </c>
      <c r="J36" s="39" t="s">
        <v>485</v>
      </c>
      <c r="K36" s="58">
        <v>180</v>
      </c>
      <c r="L36" s="58">
        <v>86</v>
      </c>
      <c r="M36" s="71" t="s">
        <v>486</v>
      </c>
      <c r="N36" s="58">
        <v>200</v>
      </c>
      <c r="O36" s="71" t="s">
        <v>487</v>
      </c>
      <c r="P36" s="58">
        <v>210</v>
      </c>
      <c r="Q36" s="58">
        <v>120</v>
      </c>
      <c r="R36" s="43" t="s">
        <v>488</v>
      </c>
      <c r="S36" s="70">
        <v>146</v>
      </c>
      <c r="T36" s="39" t="s">
        <v>489</v>
      </c>
      <c r="U36" s="58">
        <v>220</v>
      </c>
      <c r="V36" s="58">
        <v>32</v>
      </c>
      <c r="W36" s="39" t="s">
        <v>1164</v>
      </c>
      <c r="X36" s="58">
        <f t="shared" si="0"/>
        <v>609</v>
      </c>
      <c r="Y36" s="49">
        <v>1</v>
      </c>
      <c r="Z36" s="49">
        <f t="shared" si="1"/>
        <v>0.8013157894736842</v>
      </c>
      <c r="AA36" s="148"/>
    </row>
    <row r="37" spans="1:27" ht="240" x14ac:dyDescent="0.25">
      <c r="A37" s="71" t="s">
        <v>490</v>
      </c>
      <c r="B37" s="70" t="s">
        <v>33</v>
      </c>
      <c r="C37" s="70" t="s">
        <v>34</v>
      </c>
      <c r="D37" s="70">
        <v>25</v>
      </c>
      <c r="E37" s="58">
        <v>118</v>
      </c>
      <c r="F37" s="70">
        <v>25</v>
      </c>
      <c r="G37" s="70"/>
      <c r="H37" s="48"/>
      <c r="I37" s="48">
        <v>86</v>
      </c>
      <c r="J37" s="39" t="s">
        <v>491</v>
      </c>
      <c r="K37" s="58">
        <v>28</v>
      </c>
      <c r="L37" s="58">
        <v>44</v>
      </c>
      <c r="M37" s="71" t="s">
        <v>492</v>
      </c>
      <c r="N37" s="58">
        <v>91</v>
      </c>
      <c r="O37" s="71" t="s">
        <v>493</v>
      </c>
      <c r="P37" s="58">
        <v>31</v>
      </c>
      <c r="Q37" s="58">
        <v>63</v>
      </c>
      <c r="R37" s="43" t="s">
        <v>494</v>
      </c>
      <c r="S37" s="70">
        <v>100</v>
      </c>
      <c r="T37" s="39" t="s">
        <v>495</v>
      </c>
      <c r="U37" s="58">
        <v>34</v>
      </c>
      <c r="V37" s="58">
        <v>32</v>
      </c>
      <c r="W37" s="39" t="s">
        <v>1165</v>
      </c>
      <c r="X37" s="58">
        <f t="shared" si="0"/>
        <v>309</v>
      </c>
      <c r="Y37" s="49">
        <f>32/U37</f>
        <v>0.94117647058823528</v>
      </c>
      <c r="Z37" s="49">
        <v>1</v>
      </c>
      <c r="AA37" s="148"/>
    </row>
    <row r="38" spans="1:27" ht="120" x14ac:dyDescent="0.25">
      <c r="A38" s="71" t="s">
        <v>496</v>
      </c>
      <c r="B38" s="70" t="s">
        <v>33</v>
      </c>
      <c r="C38" s="70" t="s">
        <v>34</v>
      </c>
      <c r="D38" s="70">
        <v>23</v>
      </c>
      <c r="E38" s="58">
        <v>132</v>
      </c>
      <c r="F38" s="70">
        <v>27</v>
      </c>
      <c r="G38" s="70"/>
      <c r="H38" s="48"/>
      <c r="I38" s="48">
        <v>34</v>
      </c>
      <c r="J38" s="39" t="s">
        <v>497</v>
      </c>
      <c r="K38" s="58">
        <v>30</v>
      </c>
      <c r="L38" s="58">
        <v>94</v>
      </c>
      <c r="M38" s="71" t="s">
        <v>498</v>
      </c>
      <c r="N38" s="58">
        <v>162</v>
      </c>
      <c r="O38" s="71" t="s">
        <v>499</v>
      </c>
      <c r="P38" s="58">
        <v>35</v>
      </c>
      <c r="Q38" s="58">
        <v>34</v>
      </c>
      <c r="R38" s="43" t="s">
        <v>500</v>
      </c>
      <c r="S38" s="70">
        <v>67</v>
      </c>
      <c r="T38" s="39" t="s">
        <v>501</v>
      </c>
      <c r="U38" s="58">
        <v>40</v>
      </c>
      <c r="V38" s="58">
        <v>31</v>
      </c>
      <c r="W38" s="39" t="s">
        <v>1171</v>
      </c>
      <c r="X38" s="58">
        <f t="shared" si="0"/>
        <v>294</v>
      </c>
      <c r="Y38" s="49">
        <f>31/U38</f>
        <v>0.77500000000000002</v>
      </c>
      <c r="Z38" s="49">
        <v>1</v>
      </c>
      <c r="AA38" s="148"/>
    </row>
    <row r="39" spans="1:27" x14ac:dyDescent="0.25">
      <c r="A39" s="137">
        <v>8</v>
      </c>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row>
    <row r="40" spans="1:27" x14ac:dyDescent="0.25">
      <c r="A40" s="139" t="s">
        <v>31</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ht="195" x14ac:dyDescent="0.25">
      <c r="A41" s="71" t="s">
        <v>502</v>
      </c>
      <c r="B41" s="70" t="s">
        <v>33</v>
      </c>
      <c r="C41" s="70" t="s">
        <v>34</v>
      </c>
      <c r="D41" s="70">
        <v>0</v>
      </c>
      <c r="E41" s="58">
        <v>1</v>
      </c>
      <c r="F41" s="70">
        <v>0</v>
      </c>
      <c r="G41" s="70"/>
      <c r="H41" s="48"/>
      <c r="I41" s="48">
        <v>0</v>
      </c>
      <c r="J41" s="39" t="s">
        <v>46</v>
      </c>
      <c r="K41" s="58">
        <v>1</v>
      </c>
      <c r="L41" s="58">
        <v>0</v>
      </c>
      <c r="M41" s="71" t="s">
        <v>503</v>
      </c>
      <c r="N41" s="58">
        <v>0</v>
      </c>
      <c r="O41" s="71" t="s">
        <v>504</v>
      </c>
      <c r="P41" s="58">
        <v>0</v>
      </c>
      <c r="Q41" s="58">
        <v>0</v>
      </c>
      <c r="R41" s="43" t="s">
        <v>504</v>
      </c>
      <c r="S41" s="70">
        <v>1</v>
      </c>
      <c r="T41" s="39" t="s">
        <v>505</v>
      </c>
      <c r="U41" s="58">
        <v>0</v>
      </c>
      <c r="V41" s="58"/>
      <c r="W41" s="39"/>
      <c r="X41" s="58">
        <v>1</v>
      </c>
      <c r="Y41" s="115">
        <v>0</v>
      </c>
      <c r="Z41" s="49">
        <v>1</v>
      </c>
      <c r="AA41" s="71" t="s">
        <v>506</v>
      </c>
    </row>
    <row r="42" spans="1:27" x14ac:dyDescent="0.25">
      <c r="A42" s="139" t="s">
        <v>40</v>
      </c>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ht="195" x14ac:dyDescent="0.25">
      <c r="A43" s="71" t="s">
        <v>507</v>
      </c>
      <c r="B43" s="70" t="s">
        <v>42</v>
      </c>
      <c r="C43" s="70" t="s">
        <v>34</v>
      </c>
      <c r="D43" s="70">
        <v>0</v>
      </c>
      <c r="E43" s="58">
        <v>1</v>
      </c>
      <c r="F43" s="70">
        <v>0</v>
      </c>
      <c r="G43" s="70"/>
      <c r="H43" s="48"/>
      <c r="I43" s="48">
        <v>0</v>
      </c>
      <c r="J43" s="39" t="s">
        <v>46</v>
      </c>
      <c r="K43" s="58">
        <v>1</v>
      </c>
      <c r="L43" s="58">
        <v>0</v>
      </c>
      <c r="M43" s="71" t="s">
        <v>503</v>
      </c>
      <c r="N43" s="58">
        <v>0</v>
      </c>
      <c r="O43" s="71" t="s">
        <v>504</v>
      </c>
      <c r="P43" s="58">
        <v>1</v>
      </c>
      <c r="Q43" s="58">
        <v>0</v>
      </c>
      <c r="R43" s="43" t="s">
        <v>508</v>
      </c>
      <c r="S43" s="70">
        <v>1</v>
      </c>
      <c r="T43" s="39" t="s">
        <v>505</v>
      </c>
      <c r="U43" s="58">
        <v>1</v>
      </c>
      <c r="V43" s="58">
        <v>1</v>
      </c>
      <c r="W43" s="39" t="s">
        <v>1166</v>
      </c>
      <c r="X43" s="58">
        <v>1</v>
      </c>
      <c r="Y43" s="50">
        <v>1</v>
      </c>
      <c r="Z43" s="49">
        <v>1</v>
      </c>
      <c r="AA43" s="71" t="s">
        <v>506</v>
      </c>
    </row>
    <row r="46" spans="1:27" ht="30" x14ac:dyDescent="0.25">
      <c r="A46" s="12" t="s">
        <v>1153</v>
      </c>
      <c r="B46" s="66">
        <f>(Y9+Y11+Y12+Y13+Y14+Y15+Y16+Y17+Y18+Y19+Y24+Y25+Y26+Y27+Y30+Y32+Y33+Y34+Y35+Y36+Y37+Y38+Y43)/23</f>
        <v>0.76803069053708439</v>
      </c>
      <c r="D46" s="14" t="s">
        <v>1154</v>
      </c>
      <c r="E46" s="22">
        <f>(Z9+Z11+Z12+Z14+Z15+Z16+Z17+Z18+Z19+Z22+Z24+Z25+Z26+Z27+Z30+Z32+Z33+Z34+Z35+Z36+Z37+Z38+Z41+Z43+Z13)/25</f>
        <v>0.96020597638154892</v>
      </c>
    </row>
    <row r="47" spans="1:27" ht="30" x14ac:dyDescent="0.25">
      <c r="A47" s="12" t="s">
        <v>292</v>
      </c>
      <c r="B47" s="66">
        <f>B46*0.17</f>
        <v>0.13056521739130436</v>
      </c>
      <c r="D47" s="14" t="s">
        <v>293</v>
      </c>
      <c r="E47" s="22">
        <f>E46*0.17</f>
        <v>0.16323501598486334</v>
      </c>
    </row>
  </sheetData>
  <sheetProtection formatCells="0" formatColumns="0" formatRows="0" insertColumns="0" insertRows="0" insertHyperlinks="0" deleteColumns="0" deleteRows="0" sort="0" autoFilter="0" pivotTables="0"/>
  <autoFilter ref="Y1:Y47" xr:uid="{B08F6E86-DB32-4DBB-B246-930AA5B4E888}"/>
  <mergeCells count="15">
    <mergeCell ref="A21:AA21"/>
    <mergeCell ref="A7:AA7"/>
    <mergeCell ref="A8:AA8"/>
    <mergeCell ref="A10:AA10"/>
    <mergeCell ref="AA11:AA19"/>
    <mergeCell ref="A20:AA20"/>
    <mergeCell ref="A39:AA39"/>
    <mergeCell ref="A40:AA40"/>
    <mergeCell ref="A42:AA42"/>
    <mergeCell ref="A23:AA23"/>
    <mergeCell ref="AA24:AA27"/>
    <mergeCell ref="A28:AA28"/>
    <mergeCell ref="A29:AA29"/>
    <mergeCell ref="A31:AA31"/>
    <mergeCell ref="AA32:AA38"/>
  </mergeCells>
  <pageMargins left="0.7" right="0.7" top="0.75" bottom="0.75" header="0.3" footer="0.3"/>
  <ignoredErrors>
    <ignoredError sqref="Y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2"/>
  <sheetViews>
    <sheetView workbookViewId="0">
      <pane xSplit="1" ySplit="8" topLeftCell="T26" activePane="bottomRight" state="frozen"/>
      <selection pane="topRight" activeCell="B1" sqref="B1"/>
      <selection pane="bottomLeft" activeCell="A9" sqref="A9"/>
      <selection pane="bottomRight" activeCell="Y27" sqref="Y27"/>
    </sheetView>
  </sheetViews>
  <sheetFormatPr baseColWidth="10" defaultColWidth="30" defaultRowHeight="15" x14ac:dyDescent="0.25"/>
  <cols>
    <col min="1" max="1" width="30" style="8"/>
    <col min="10" max="10" width="30" style="23"/>
    <col min="13" max="13" width="30" style="26"/>
    <col min="15" max="15" width="30" style="62"/>
    <col min="18" max="18" width="30" style="26"/>
    <col min="20" max="20" width="30" style="62"/>
    <col min="23" max="23" width="30" style="63"/>
    <col min="27" max="27" width="30" style="25"/>
  </cols>
  <sheetData>
    <row r="1" spans="1:27" x14ac:dyDescent="0.25">
      <c r="C1" s="1" t="s">
        <v>0</v>
      </c>
    </row>
    <row r="2" spans="1:27" x14ac:dyDescent="0.25">
      <c r="C2" s="1" t="s">
        <v>1</v>
      </c>
    </row>
    <row r="3" spans="1:27" x14ac:dyDescent="0.25">
      <c r="C3" s="1"/>
    </row>
    <row r="4" spans="1:27" x14ac:dyDescent="0.25">
      <c r="C4" s="1" t="s">
        <v>509</v>
      </c>
    </row>
    <row r="6" spans="1:27" x14ac:dyDescent="0.25">
      <c r="A6" s="72" t="s">
        <v>3</v>
      </c>
      <c r="B6" s="73" t="s">
        <v>4</v>
      </c>
      <c r="C6" s="73" t="s">
        <v>5</v>
      </c>
      <c r="D6" s="73" t="s">
        <v>6</v>
      </c>
      <c r="E6" s="73" t="s">
        <v>7</v>
      </c>
      <c r="F6" s="74" t="s">
        <v>8</v>
      </c>
      <c r="G6" s="75" t="s">
        <v>9</v>
      </c>
      <c r="H6" s="75" t="s">
        <v>10</v>
      </c>
      <c r="I6" s="75" t="s">
        <v>11</v>
      </c>
      <c r="J6" s="86" t="s">
        <v>12</v>
      </c>
      <c r="K6" s="74" t="s">
        <v>13</v>
      </c>
      <c r="L6" s="75" t="s">
        <v>14</v>
      </c>
      <c r="M6" s="78" t="s">
        <v>15</v>
      </c>
      <c r="N6" s="75" t="s">
        <v>16</v>
      </c>
      <c r="O6" s="77" t="s">
        <v>17</v>
      </c>
      <c r="P6" s="74" t="s">
        <v>18</v>
      </c>
      <c r="Q6" s="75" t="s">
        <v>19</v>
      </c>
      <c r="R6" s="78" t="s">
        <v>20</v>
      </c>
      <c r="S6" s="75" t="s">
        <v>21</v>
      </c>
      <c r="T6" s="77" t="s">
        <v>22</v>
      </c>
      <c r="U6" s="74" t="s">
        <v>23</v>
      </c>
      <c r="V6" s="75" t="s">
        <v>24</v>
      </c>
      <c r="W6" s="87" t="s">
        <v>25</v>
      </c>
      <c r="X6" s="76" t="s">
        <v>26</v>
      </c>
      <c r="Y6" s="76" t="s">
        <v>27</v>
      </c>
      <c r="Z6" s="76" t="s">
        <v>28</v>
      </c>
      <c r="AA6" s="80" t="s">
        <v>29</v>
      </c>
    </row>
    <row r="7" spans="1:27" x14ac:dyDescent="0.25">
      <c r="A7" s="137" t="s">
        <v>510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39"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s="63" customFormat="1" ht="405" x14ac:dyDescent="0.25">
      <c r="A9" s="39" t="s">
        <v>511</v>
      </c>
      <c r="B9" s="47" t="s">
        <v>33</v>
      </c>
      <c r="C9" s="47" t="s">
        <v>34</v>
      </c>
      <c r="D9" s="47">
        <v>4</v>
      </c>
      <c r="E9" s="47">
        <v>20</v>
      </c>
      <c r="F9" s="47">
        <v>3</v>
      </c>
      <c r="G9" s="47"/>
      <c r="H9" s="47"/>
      <c r="I9" s="47">
        <v>6</v>
      </c>
      <c r="J9" s="39" t="s">
        <v>512</v>
      </c>
      <c r="K9" s="47">
        <v>7</v>
      </c>
      <c r="L9" s="47">
        <v>8</v>
      </c>
      <c r="M9" s="39" t="s">
        <v>513</v>
      </c>
      <c r="N9" s="47">
        <v>13</v>
      </c>
      <c r="O9" s="39" t="s">
        <v>514</v>
      </c>
      <c r="P9" s="47">
        <v>7</v>
      </c>
      <c r="Q9" s="47">
        <v>9</v>
      </c>
      <c r="R9" s="39" t="s">
        <v>515</v>
      </c>
      <c r="S9" s="47">
        <v>11</v>
      </c>
      <c r="T9" s="39" t="s">
        <v>516</v>
      </c>
      <c r="U9" s="47">
        <v>3</v>
      </c>
      <c r="V9" s="47">
        <v>8</v>
      </c>
      <c r="W9" s="39" t="s">
        <v>517</v>
      </c>
      <c r="X9" s="47">
        <f>I9+N9+S9+V9</f>
        <v>38</v>
      </c>
      <c r="Y9" s="50">
        <v>1</v>
      </c>
      <c r="Z9" s="49">
        <v>1</v>
      </c>
      <c r="AA9" s="149" t="s">
        <v>518</v>
      </c>
    </row>
    <row r="10" spans="1:27" x14ac:dyDescent="0.25">
      <c r="A10" s="139"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s="17" customFormat="1" ht="210" x14ac:dyDescent="0.25">
      <c r="A11" s="41" t="s">
        <v>519</v>
      </c>
      <c r="B11" s="47" t="s">
        <v>33</v>
      </c>
      <c r="C11" s="47" t="s">
        <v>34</v>
      </c>
      <c r="D11" s="47">
        <v>4</v>
      </c>
      <c r="E11" s="47">
        <v>10</v>
      </c>
      <c r="F11" s="47">
        <v>1</v>
      </c>
      <c r="G11" s="47"/>
      <c r="H11" s="47"/>
      <c r="I11" s="47">
        <v>3</v>
      </c>
      <c r="J11" s="39" t="s">
        <v>520</v>
      </c>
      <c r="K11" s="47">
        <v>4</v>
      </c>
      <c r="L11" s="47">
        <v>4</v>
      </c>
      <c r="M11" s="39" t="s">
        <v>521</v>
      </c>
      <c r="N11" s="47">
        <v>6</v>
      </c>
      <c r="O11" s="39" t="s">
        <v>522</v>
      </c>
      <c r="P11" s="47">
        <v>4</v>
      </c>
      <c r="Q11" s="47">
        <v>4</v>
      </c>
      <c r="R11" s="39" t="s">
        <v>523</v>
      </c>
      <c r="S11" s="47">
        <v>6</v>
      </c>
      <c r="T11" s="39" t="s">
        <v>524</v>
      </c>
      <c r="U11" s="47">
        <v>1</v>
      </c>
      <c r="V11" s="47">
        <v>4</v>
      </c>
      <c r="W11" s="39" t="s">
        <v>525</v>
      </c>
      <c r="X11" s="47">
        <f>I11+N11+S11+V11</f>
        <v>19</v>
      </c>
      <c r="Y11" s="50">
        <v>1</v>
      </c>
      <c r="Z11" s="50">
        <v>1</v>
      </c>
      <c r="AA11" s="149" t="s">
        <v>526</v>
      </c>
    </row>
    <row r="12" spans="1:27" s="17" customFormat="1" ht="195" x14ac:dyDescent="0.25">
      <c r="A12" s="41" t="s">
        <v>527</v>
      </c>
      <c r="B12" s="47" t="s">
        <v>33</v>
      </c>
      <c r="C12" s="47" t="s">
        <v>34</v>
      </c>
      <c r="D12" s="47">
        <v>0</v>
      </c>
      <c r="E12" s="47">
        <v>10</v>
      </c>
      <c r="F12" s="47">
        <v>2</v>
      </c>
      <c r="G12" s="47"/>
      <c r="H12" s="47"/>
      <c r="I12" s="47">
        <v>3</v>
      </c>
      <c r="J12" s="39" t="s">
        <v>528</v>
      </c>
      <c r="K12" s="47">
        <v>3</v>
      </c>
      <c r="L12" s="47">
        <v>4</v>
      </c>
      <c r="M12" s="39" t="s">
        <v>529</v>
      </c>
      <c r="N12" s="47">
        <v>7</v>
      </c>
      <c r="O12" s="39" t="s">
        <v>530</v>
      </c>
      <c r="P12" s="47">
        <v>3</v>
      </c>
      <c r="Q12" s="47">
        <v>5</v>
      </c>
      <c r="R12" s="39" t="s">
        <v>531</v>
      </c>
      <c r="S12" s="47">
        <v>5</v>
      </c>
      <c r="T12" s="39" t="s">
        <v>532</v>
      </c>
      <c r="U12" s="47">
        <v>2</v>
      </c>
      <c r="V12" s="47">
        <v>4</v>
      </c>
      <c r="W12" s="39" t="s">
        <v>533</v>
      </c>
      <c r="X12" s="100">
        <f>I12+N12+S12+V12</f>
        <v>19</v>
      </c>
      <c r="Y12" s="50">
        <v>1</v>
      </c>
      <c r="Z12" s="50">
        <v>1</v>
      </c>
      <c r="AA12" s="149"/>
    </row>
    <row r="13" spans="1:27" s="17" customFormat="1" ht="409.5" x14ac:dyDescent="0.25">
      <c r="A13" s="39" t="s">
        <v>534</v>
      </c>
      <c r="B13" s="47" t="s">
        <v>33</v>
      </c>
      <c r="C13" s="47" t="s">
        <v>34</v>
      </c>
      <c r="D13" s="47">
        <v>0</v>
      </c>
      <c r="E13" s="47">
        <v>20</v>
      </c>
      <c r="F13" s="47">
        <v>0</v>
      </c>
      <c r="G13" s="47"/>
      <c r="H13" s="47"/>
      <c r="I13" s="47">
        <v>0</v>
      </c>
      <c r="J13" s="39" t="s">
        <v>46</v>
      </c>
      <c r="K13" s="47">
        <v>7</v>
      </c>
      <c r="L13" s="47">
        <v>4</v>
      </c>
      <c r="M13" s="39" t="s">
        <v>535</v>
      </c>
      <c r="N13" s="47">
        <v>7</v>
      </c>
      <c r="O13" s="39" t="s">
        <v>536</v>
      </c>
      <c r="P13" s="47">
        <v>14</v>
      </c>
      <c r="Q13" s="47">
        <v>12</v>
      </c>
      <c r="R13" s="39" t="s">
        <v>537</v>
      </c>
      <c r="S13" s="47">
        <v>14</v>
      </c>
      <c r="T13" s="39" t="s">
        <v>538</v>
      </c>
      <c r="U13" s="47">
        <v>20</v>
      </c>
      <c r="V13" s="47">
        <v>13</v>
      </c>
      <c r="W13" s="39" t="s">
        <v>539</v>
      </c>
      <c r="X13" s="47">
        <f>V13</f>
        <v>13</v>
      </c>
      <c r="Y13" s="49">
        <f>V13/U13</f>
        <v>0.65</v>
      </c>
      <c r="Z13" s="49">
        <f>X13/E13</f>
        <v>0.65</v>
      </c>
      <c r="AA13" s="149"/>
    </row>
    <row r="14" spans="1:27" s="17" customFormat="1" ht="360" x14ac:dyDescent="0.25">
      <c r="A14" s="41" t="s">
        <v>540</v>
      </c>
      <c r="B14" s="47" t="s">
        <v>33</v>
      </c>
      <c r="C14" s="47" t="s">
        <v>34</v>
      </c>
      <c r="D14" s="47">
        <v>0</v>
      </c>
      <c r="E14" s="47">
        <v>10</v>
      </c>
      <c r="F14" s="47">
        <v>0</v>
      </c>
      <c r="G14" s="47"/>
      <c r="H14" s="47"/>
      <c r="I14" s="47">
        <v>0</v>
      </c>
      <c r="J14" s="39" t="s">
        <v>46</v>
      </c>
      <c r="K14" s="47">
        <v>3</v>
      </c>
      <c r="L14" s="47">
        <v>3</v>
      </c>
      <c r="M14" s="39" t="s">
        <v>541</v>
      </c>
      <c r="N14" s="47">
        <v>3</v>
      </c>
      <c r="O14" s="39" t="s">
        <v>542</v>
      </c>
      <c r="P14" s="47">
        <v>6</v>
      </c>
      <c r="Q14" s="47">
        <v>3</v>
      </c>
      <c r="R14" s="39" t="s">
        <v>543</v>
      </c>
      <c r="S14" s="47">
        <v>6</v>
      </c>
      <c r="T14" s="39" t="s">
        <v>544</v>
      </c>
      <c r="U14" s="47">
        <v>10</v>
      </c>
      <c r="V14" s="47">
        <v>7</v>
      </c>
      <c r="W14" s="39" t="s">
        <v>545</v>
      </c>
      <c r="X14" s="47">
        <f>V14</f>
        <v>7</v>
      </c>
      <c r="Y14" s="49">
        <f>X14/U14</f>
        <v>0.7</v>
      </c>
      <c r="Z14" s="49">
        <f>X14/E14</f>
        <v>0.7</v>
      </c>
      <c r="AA14" s="149"/>
    </row>
    <row r="15" spans="1:27" s="17" customFormat="1" ht="150" x14ac:dyDescent="0.25">
      <c r="A15" s="41" t="s">
        <v>546</v>
      </c>
      <c r="B15" s="47" t="s">
        <v>33</v>
      </c>
      <c r="C15" s="47" t="s">
        <v>34</v>
      </c>
      <c r="D15" s="47">
        <v>2</v>
      </c>
      <c r="E15" s="47">
        <v>8</v>
      </c>
      <c r="F15" s="47">
        <v>2</v>
      </c>
      <c r="G15" s="47"/>
      <c r="H15" s="47"/>
      <c r="I15" s="47">
        <v>2</v>
      </c>
      <c r="J15" s="39" t="s">
        <v>547</v>
      </c>
      <c r="K15" s="47">
        <v>2</v>
      </c>
      <c r="L15" s="47">
        <v>2</v>
      </c>
      <c r="M15" s="39" t="s">
        <v>548</v>
      </c>
      <c r="N15" s="47">
        <v>4</v>
      </c>
      <c r="O15" s="39" t="s">
        <v>549</v>
      </c>
      <c r="P15" s="47">
        <v>2</v>
      </c>
      <c r="Q15" s="47">
        <v>1</v>
      </c>
      <c r="R15" s="39" t="s">
        <v>550</v>
      </c>
      <c r="S15" s="47">
        <v>2</v>
      </c>
      <c r="T15" s="39" t="s">
        <v>551</v>
      </c>
      <c r="U15" s="47">
        <v>2</v>
      </c>
      <c r="V15" s="47">
        <v>1</v>
      </c>
      <c r="W15" s="39" t="s">
        <v>552</v>
      </c>
      <c r="X15" s="47">
        <f>I15+N15+S15+V15</f>
        <v>9</v>
      </c>
      <c r="Y15" s="49">
        <v>1</v>
      </c>
      <c r="Z15" s="49">
        <v>1</v>
      </c>
      <c r="AA15" s="149"/>
    </row>
    <row r="16" spans="1:27" x14ac:dyDescent="0.25">
      <c r="A16" s="137" t="s">
        <v>553</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row>
    <row r="17" spans="1:27" x14ac:dyDescent="0.25">
      <c r="A17" s="139" t="s">
        <v>31</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row>
    <row r="18" spans="1:27" s="17" customFormat="1" ht="180" x14ac:dyDescent="0.25">
      <c r="A18" s="41" t="s">
        <v>554</v>
      </c>
      <c r="B18" s="47" t="s">
        <v>33</v>
      </c>
      <c r="C18" s="47" t="s">
        <v>34</v>
      </c>
      <c r="D18" s="47">
        <v>1</v>
      </c>
      <c r="E18" s="47">
        <v>4</v>
      </c>
      <c r="F18" s="47">
        <v>0</v>
      </c>
      <c r="G18" s="47"/>
      <c r="H18" s="47"/>
      <c r="I18" s="47">
        <v>1</v>
      </c>
      <c r="J18" s="39" t="s">
        <v>555</v>
      </c>
      <c r="K18" s="47">
        <v>1</v>
      </c>
      <c r="L18" s="47">
        <v>2</v>
      </c>
      <c r="M18" s="39" t="s">
        <v>556</v>
      </c>
      <c r="N18" s="47">
        <v>9</v>
      </c>
      <c r="O18" s="39" t="s">
        <v>557</v>
      </c>
      <c r="P18" s="47">
        <v>2</v>
      </c>
      <c r="Q18" s="47">
        <v>4</v>
      </c>
      <c r="R18" s="39" t="s">
        <v>558</v>
      </c>
      <c r="S18" s="47">
        <v>4</v>
      </c>
      <c r="T18" s="39" t="s">
        <v>558</v>
      </c>
      <c r="U18" s="47">
        <v>1</v>
      </c>
      <c r="V18" s="47">
        <v>3</v>
      </c>
      <c r="W18" s="39" t="s">
        <v>559</v>
      </c>
      <c r="X18" s="47">
        <f>I18+N18+S18+V18</f>
        <v>17</v>
      </c>
      <c r="Y18" s="49">
        <v>1</v>
      </c>
      <c r="Z18" s="49">
        <v>1</v>
      </c>
      <c r="AA18" s="149" t="s">
        <v>526</v>
      </c>
    </row>
    <row r="19" spans="1:27" x14ac:dyDescent="0.25">
      <c r="A19" s="139" t="s">
        <v>40</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s="17" customFormat="1" ht="180" x14ac:dyDescent="0.25">
      <c r="A20" s="41" t="s">
        <v>560</v>
      </c>
      <c r="B20" s="47" t="s">
        <v>33</v>
      </c>
      <c r="C20" s="47" t="s">
        <v>34</v>
      </c>
      <c r="D20" s="47">
        <v>15</v>
      </c>
      <c r="E20" s="47">
        <v>35</v>
      </c>
      <c r="F20" s="47">
        <v>17</v>
      </c>
      <c r="G20" s="47"/>
      <c r="H20" s="47"/>
      <c r="I20" s="47">
        <v>17</v>
      </c>
      <c r="J20" s="39" t="s">
        <v>561</v>
      </c>
      <c r="K20" s="47">
        <v>23</v>
      </c>
      <c r="L20" s="47">
        <v>40</v>
      </c>
      <c r="M20" s="39" t="s">
        <v>562</v>
      </c>
      <c r="N20" s="47">
        <v>62</v>
      </c>
      <c r="O20" s="39" t="s">
        <v>563</v>
      </c>
      <c r="P20" s="47">
        <v>29</v>
      </c>
      <c r="Q20" s="47">
        <v>65</v>
      </c>
      <c r="R20" s="39" t="s">
        <v>564</v>
      </c>
      <c r="S20" s="47">
        <v>65</v>
      </c>
      <c r="T20" s="39" t="s">
        <v>564</v>
      </c>
      <c r="U20" s="47">
        <v>35</v>
      </c>
      <c r="V20" s="47">
        <v>67</v>
      </c>
      <c r="W20" s="39" t="s">
        <v>565</v>
      </c>
      <c r="X20" s="47">
        <v>67</v>
      </c>
      <c r="Y20" s="49">
        <v>1</v>
      </c>
      <c r="Z20" s="50">
        <v>1</v>
      </c>
      <c r="AA20" s="149" t="s">
        <v>526</v>
      </c>
    </row>
    <row r="21" spans="1:27" s="17" customFormat="1" ht="135" x14ac:dyDescent="0.25">
      <c r="A21" s="41" t="s">
        <v>566</v>
      </c>
      <c r="B21" s="47" t="s">
        <v>33</v>
      </c>
      <c r="C21" s="47" t="s">
        <v>34</v>
      </c>
      <c r="D21" s="47">
        <v>1</v>
      </c>
      <c r="E21" s="47">
        <v>5</v>
      </c>
      <c r="F21" s="47">
        <v>0</v>
      </c>
      <c r="G21" s="47"/>
      <c r="H21" s="47"/>
      <c r="I21" s="47">
        <v>0</v>
      </c>
      <c r="J21" s="39" t="s">
        <v>567</v>
      </c>
      <c r="K21" s="47">
        <v>1</v>
      </c>
      <c r="L21" s="47">
        <v>2</v>
      </c>
      <c r="M21" s="39" t="s">
        <v>568</v>
      </c>
      <c r="N21" s="47">
        <v>4</v>
      </c>
      <c r="O21" s="60" t="s">
        <v>569</v>
      </c>
      <c r="P21" s="47">
        <v>3</v>
      </c>
      <c r="Q21" s="47">
        <v>5</v>
      </c>
      <c r="R21" s="39" t="s">
        <v>570</v>
      </c>
      <c r="S21" s="47">
        <v>5</v>
      </c>
      <c r="T21" s="39" t="s">
        <v>571</v>
      </c>
      <c r="U21" s="47">
        <v>5</v>
      </c>
      <c r="V21" s="47">
        <v>5</v>
      </c>
      <c r="W21" s="39" t="s">
        <v>571</v>
      </c>
      <c r="X21" s="47">
        <v>5</v>
      </c>
      <c r="Y21" s="50">
        <v>1</v>
      </c>
      <c r="Z21" s="50">
        <v>1</v>
      </c>
      <c r="AA21" s="149"/>
    </row>
    <row r="22" spans="1:27" s="16" customFormat="1" ht="60" x14ac:dyDescent="0.25">
      <c r="A22" s="41" t="s">
        <v>572</v>
      </c>
      <c r="B22" s="41" t="s">
        <v>33</v>
      </c>
      <c r="C22" s="41" t="s">
        <v>34</v>
      </c>
      <c r="D22" s="41">
        <v>61</v>
      </c>
      <c r="E22" s="41">
        <v>77</v>
      </c>
      <c r="F22" s="41">
        <v>0</v>
      </c>
      <c r="G22" s="41"/>
      <c r="H22" s="41"/>
      <c r="I22" s="41">
        <v>6</v>
      </c>
      <c r="J22" s="39" t="s">
        <v>573</v>
      </c>
      <c r="K22" s="41">
        <v>7</v>
      </c>
      <c r="L22" s="41">
        <v>7</v>
      </c>
      <c r="M22" s="61" t="s">
        <v>574</v>
      </c>
      <c r="N22" s="41">
        <v>28</v>
      </c>
      <c r="O22" s="61" t="s">
        <v>575</v>
      </c>
      <c r="P22" s="59">
        <v>35</v>
      </c>
      <c r="Q22" s="59">
        <v>23</v>
      </c>
      <c r="R22" s="61" t="s">
        <v>576</v>
      </c>
      <c r="S22" s="59">
        <v>45</v>
      </c>
      <c r="T22" s="61" t="s">
        <v>577</v>
      </c>
      <c r="U22" s="41">
        <v>35</v>
      </c>
      <c r="V22" s="41">
        <v>45</v>
      </c>
      <c r="W22" s="39" t="s">
        <v>577</v>
      </c>
      <c r="X22" s="41">
        <f>I22+N22+S22+V22</f>
        <v>124</v>
      </c>
      <c r="Y22" s="44">
        <v>1</v>
      </c>
      <c r="Z22" s="44">
        <v>1</v>
      </c>
      <c r="AA22" s="149"/>
    </row>
    <row r="23" spans="1:27" s="13" customFormat="1" ht="76.5" customHeight="1" x14ac:dyDescent="0.25">
      <c r="A23" s="41" t="s">
        <v>578</v>
      </c>
      <c r="B23" s="41" t="s">
        <v>33</v>
      </c>
      <c r="C23" s="41" t="s">
        <v>34</v>
      </c>
      <c r="D23" s="41">
        <v>38</v>
      </c>
      <c r="E23" s="41">
        <v>46</v>
      </c>
      <c r="F23" s="41">
        <v>0</v>
      </c>
      <c r="G23" s="41"/>
      <c r="H23" s="41"/>
      <c r="I23" s="41">
        <v>39</v>
      </c>
      <c r="J23" s="39" t="s">
        <v>579</v>
      </c>
      <c r="K23" s="41">
        <v>6</v>
      </c>
      <c r="L23" s="41">
        <v>10</v>
      </c>
      <c r="M23" s="39" t="s">
        <v>580</v>
      </c>
      <c r="N23" s="41">
        <v>26</v>
      </c>
      <c r="O23" s="39" t="s">
        <v>580</v>
      </c>
      <c r="P23" s="41">
        <v>20</v>
      </c>
      <c r="Q23" s="41">
        <v>11</v>
      </c>
      <c r="R23" s="39" t="s">
        <v>581</v>
      </c>
      <c r="S23" s="41">
        <v>24</v>
      </c>
      <c r="T23" s="39" t="s">
        <v>581</v>
      </c>
      <c r="U23" s="41">
        <v>20</v>
      </c>
      <c r="V23" s="41">
        <v>12</v>
      </c>
      <c r="W23" s="39" t="s">
        <v>581</v>
      </c>
      <c r="X23" s="41">
        <f>I23+N23+S23+V23</f>
        <v>101</v>
      </c>
      <c r="Y23" s="45">
        <v>1</v>
      </c>
      <c r="Z23" s="45">
        <v>1</v>
      </c>
      <c r="AA23" s="149"/>
    </row>
    <row r="24" spans="1:27" s="13" customFormat="1" ht="76.5" customHeight="1" x14ac:dyDescent="0.25">
      <c r="A24" s="41" t="s">
        <v>582</v>
      </c>
      <c r="B24" s="41" t="s">
        <v>33</v>
      </c>
      <c r="C24" s="41" t="s">
        <v>34</v>
      </c>
      <c r="D24" s="41">
        <v>197</v>
      </c>
      <c r="E24" s="41">
        <v>240</v>
      </c>
      <c r="F24" s="41">
        <v>0</v>
      </c>
      <c r="G24" s="41"/>
      <c r="H24" s="41"/>
      <c r="I24" s="41">
        <v>45</v>
      </c>
      <c r="J24" s="39" t="s">
        <v>583</v>
      </c>
      <c r="K24" s="41">
        <v>40</v>
      </c>
      <c r="L24" s="41">
        <v>19</v>
      </c>
      <c r="M24" s="39" t="s">
        <v>584</v>
      </c>
      <c r="N24" s="41">
        <v>130</v>
      </c>
      <c r="O24" s="39" t="s">
        <v>585</v>
      </c>
      <c r="P24" s="41">
        <v>100</v>
      </c>
      <c r="Q24" s="41">
        <v>127</v>
      </c>
      <c r="R24" s="39" t="s">
        <v>586</v>
      </c>
      <c r="S24" s="41">
        <v>236</v>
      </c>
      <c r="T24" s="39" t="s">
        <v>586</v>
      </c>
      <c r="U24" s="41">
        <v>100</v>
      </c>
      <c r="V24" s="41">
        <v>35</v>
      </c>
      <c r="W24" s="39" t="s">
        <v>586</v>
      </c>
      <c r="X24" s="41">
        <f>I24+N24+S24+V24</f>
        <v>446</v>
      </c>
      <c r="Y24" s="45">
        <v>1</v>
      </c>
      <c r="Z24" s="45">
        <v>1</v>
      </c>
      <c r="AA24" s="149"/>
    </row>
    <row r="25" spans="1:27" s="13" customFormat="1" ht="84" customHeight="1" x14ac:dyDescent="0.25">
      <c r="A25" s="41" t="s">
        <v>587</v>
      </c>
      <c r="B25" s="41" t="s">
        <v>33</v>
      </c>
      <c r="C25" s="41" t="s">
        <v>34</v>
      </c>
      <c r="D25" s="41">
        <v>44</v>
      </c>
      <c r="E25" s="41">
        <v>53</v>
      </c>
      <c r="F25" s="41">
        <v>0</v>
      </c>
      <c r="G25" s="41"/>
      <c r="H25" s="41"/>
      <c r="I25" s="41">
        <v>7</v>
      </c>
      <c r="J25" s="39" t="s">
        <v>588</v>
      </c>
      <c r="K25" s="41">
        <v>9</v>
      </c>
      <c r="L25" s="41">
        <v>10</v>
      </c>
      <c r="M25" s="39" t="s">
        <v>589</v>
      </c>
      <c r="N25" s="41">
        <v>12</v>
      </c>
      <c r="O25" s="39" t="s">
        <v>589</v>
      </c>
      <c r="P25" s="41">
        <v>22</v>
      </c>
      <c r="Q25" s="41">
        <v>38</v>
      </c>
      <c r="R25" s="39" t="s">
        <v>590</v>
      </c>
      <c r="S25" s="41">
        <v>65</v>
      </c>
      <c r="T25" s="39" t="s">
        <v>591</v>
      </c>
      <c r="U25" s="41">
        <v>22</v>
      </c>
      <c r="V25" s="41">
        <v>75</v>
      </c>
      <c r="W25" s="39" t="s">
        <v>590</v>
      </c>
      <c r="X25" s="41">
        <f>I25+N25+S25+V25</f>
        <v>159</v>
      </c>
      <c r="Y25" s="45">
        <v>1</v>
      </c>
      <c r="Z25" s="45">
        <v>1</v>
      </c>
      <c r="AA25" s="149"/>
    </row>
    <row r="26" spans="1:27" s="13" customFormat="1" ht="44.25" customHeight="1" x14ac:dyDescent="0.25">
      <c r="A26" s="41" t="s">
        <v>592</v>
      </c>
      <c r="B26" s="41" t="s">
        <v>33</v>
      </c>
      <c r="C26" s="41" t="s">
        <v>34</v>
      </c>
      <c r="D26" s="41">
        <v>12</v>
      </c>
      <c r="E26" s="41">
        <v>15</v>
      </c>
      <c r="F26" s="41">
        <v>0</v>
      </c>
      <c r="G26" s="41"/>
      <c r="H26" s="41"/>
      <c r="I26" s="41">
        <v>4</v>
      </c>
      <c r="J26" s="39" t="s">
        <v>593</v>
      </c>
      <c r="K26" s="41">
        <v>3</v>
      </c>
      <c r="L26" s="41">
        <v>5</v>
      </c>
      <c r="M26" s="39" t="s">
        <v>574</v>
      </c>
      <c r="N26" s="41">
        <v>24</v>
      </c>
      <c r="O26" s="39" t="s">
        <v>594</v>
      </c>
      <c r="P26" s="41">
        <v>6</v>
      </c>
      <c r="Q26" s="41">
        <v>5</v>
      </c>
      <c r="R26" s="39" t="s">
        <v>595</v>
      </c>
      <c r="S26" s="41">
        <v>18</v>
      </c>
      <c r="T26" s="39" t="s">
        <v>595</v>
      </c>
      <c r="U26" s="41">
        <v>6</v>
      </c>
      <c r="V26" s="41">
        <v>11</v>
      </c>
      <c r="W26" s="39" t="s">
        <v>596</v>
      </c>
      <c r="X26" s="41">
        <f>I26+N26+S26+V26</f>
        <v>57</v>
      </c>
      <c r="Y26" s="45">
        <v>1</v>
      </c>
      <c r="Z26" s="45">
        <v>1</v>
      </c>
      <c r="AA26" s="149"/>
    </row>
    <row r="27" spans="1:27" s="13" customFormat="1" ht="68.25" customHeight="1" x14ac:dyDescent="0.25">
      <c r="A27" s="41" t="s">
        <v>597</v>
      </c>
      <c r="B27" s="41" t="s">
        <v>33</v>
      </c>
      <c r="C27" s="41" t="s">
        <v>34</v>
      </c>
      <c r="D27" s="41">
        <v>0</v>
      </c>
      <c r="E27" s="41">
        <v>2</v>
      </c>
      <c r="F27" s="41">
        <v>0</v>
      </c>
      <c r="G27" s="41"/>
      <c r="H27" s="41"/>
      <c r="I27" s="41">
        <v>0</v>
      </c>
      <c r="J27" s="39" t="s">
        <v>264</v>
      </c>
      <c r="K27" s="41">
        <v>0</v>
      </c>
      <c r="L27" s="41">
        <v>0</v>
      </c>
      <c r="M27" s="39" t="s">
        <v>598</v>
      </c>
      <c r="N27" s="41">
        <v>0</v>
      </c>
      <c r="O27" s="39" t="s">
        <v>598</v>
      </c>
      <c r="P27" s="41">
        <v>0</v>
      </c>
      <c r="Q27" s="41">
        <v>0</v>
      </c>
      <c r="R27" s="39" t="s">
        <v>599</v>
      </c>
      <c r="S27" s="41">
        <v>0</v>
      </c>
      <c r="T27" s="39" t="s">
        <v>599</v>
      </c>
      <c r="U27" s="41">
        <v>2</v>
      </c>
      <c r="V27" s="41">
        <v>0</v>
      </c>
      <c r="W27" s="39" t="s">
        <v>600</v>
      </c>
      <c r="X27" s="41">
        <v>0</v>
      </c>
      <c r="Y27" s="45">
        <v>0</v>
      </c>
      <c r="Z27" s="45">
        <v>0</v>
      </c>
      <c r="AA27" s="149"/>
    </row>
    <row r="30" spans="1:27" ht="30" x14ac:dyDescent="0.25">
      <c r="A30" s="14" t="s">
        <v>1149</v>
      </c>
      <c r="B30" s="22">
        <f>(Y9+Y11+Y12+Y13+Y14+Y15+Y18+Y20+Y21+Y22+Y23+Y24+Y25+Y26+Y27)/15</f>
        <v>0.89</v>
      </c>
      <c r="D30" s="14" t="s">
        <v>1154</v>
      </c>
      <c r="E30" s="22">
        <f>(Z9+Z11+Z12+Z13+Z14+Z15+Z18+Z20+Z21+Z22+Z23+Z24+Z25+Z26+Z27)/15</f>
        <v>0.89</v>
      </c>
    </row>
    <row r="31" spans="1:27" ht="30" x14ac:dyDescent="0.25">
      <c r="A31" s="14" t="s">
        <v>292</v>
      </c>
      <c r="B31" s="22">
        <f>B30*0.13</f>
        <v>0.11570000000000001</v>
      </c>
      <c r="D31" s="14" t="s">
        <v>293</v>
      </c>
      <c r="E31" s="22">
        <f>E30*0.13</f>
        <v>0.11570000000000001</v>
      </c>
    </row>
    <row r="32" spans="1:27" x14ac:dyDescent="0.25">
      <c r="D32" s="17"/>
      <c r="E32" s="17"/>
    </row>
  </sheetData>
  <sheetProtection formatCells="0" formatColumns="0" formatRows="0" insertColumns="0" insertRows="0" insertHyperlinks="0" deleteColumns="0" deleteRows="0" sort="0" autoFilter="0" pivotTables="0"/>
  <mergeCells count="10">
    <mergeCell ref="A16:AA16"/>
    <mergeCell ref="A17:AA17"/>
    <mergeCell ref="AA18"/>
    <mergeCell ref="A19:AA19"/>
    <mergeCell ref="AA20:AA27"/>
    <mergeCell ref="A7:AA7"/>
    <mergeCell ref="A8:AA8"/>
    <mergeCell ref="AA9"/>
    <mergeCell ref="A10:AA10"/>
    <mergeCell ref="AA11:AA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1FB8-E3CC-480F-BF2D-E4CFE7427924}">
  <dimension ref="A1:AA48"/>
  <sheetViews>
    <sheetView workbookViewId="0">
      <pane xSplit="1" ySplit="8" topLeftCell="U14" activePane="bottomRight" state="frozen"/>
      <selection pane="topRight" activeCell="B1" sqref="B1"/>
      <selection pane="bottomLeft" activeCell="A9" sqref="A9"/>
      <selection pane="bottomRight" activeCell="Y14" sqref="Y14"/>
    </sheetView>
  </sheetViews>
  <sheetFormatPr baseColWidth="10" defaultColWidth="30" defaultRowHeight="15" x14ac:dyDescent="0.25"/>
  <cols>
    <col min="1" max="1" width="30" style="10"/>
    <col min="2" max="6" width="30" style="17"/>
    <col min="7" max="7" width="30" style="68"/>
    <col min="8" max="8" width="30" style="10"/>
    <col min="9" max="9" width="30" style="17"/>
    <col min="10" max="10" width="30" style="68"/>
    <col min="11" max="12" width="30" style="17"/>
    <col min="13" max="13" width="30" style="68"/>
    <col min="14" max="14" width="30" style="17"/>
    <col min="15" max="15" width="30" style="68"/>
    <col min="16" max="17" width="30" style="17"/>
    <col min="18" max="18" width="30" style="69"/>
    <col min="19" max="19" width="30" style="17"/>
    <col min="20" max="20" width="30" style="10"/>
    <col min="21" max="22" width="30" style="17"/>
    <col min="23" max="23" width="30" style="10"/>
    <col min="24" max="24" width="30" style="17"/>
    <col min="25" max="26" width="30" style="19"/>
    <col min="27" max="27" width="30" style="10"/>
    <col min="28" max="16384" width="30" style="7"/>
  </cols>
  <sheetData>
    <row r="1" spans="1:27" x14ac:dyDescent="0.25">
      <c r="C1" s="20" t="s">
        <v>0</v>
      </c>
    </row>
    <row r="2" spans="1:27" x14ac:dyDescent="0.25">
      <c r="C2" s="20" t="s">
        <v>1</v>
      </c>
    </row>
    <row r="3" spans="1:27" x14ac:dyDescent="0.25">
      <c r="C3" s="20"/>
    </row>
    <row r="4" spans="1:27" x14ac:dyDescent="0.25">
      <c r="C4" s="20" t="s">
        <v>601</v>
      </c>
    </row>
    <row r="6" spans="1:27" x14ac:dyDescent="0.25">
      <c r="A6" s="30" t="s">
        <v>3</v>
      </c>
      <c r="B6" s="28" t="s">
        <v>4</v>
      </c>
      <c r="C6" s="28" t="s">
        <v>5</v>
      </c>
      <c r="D6" s="28" t="s">
        <v>6</v>
      </c>
      <c r="E6" s="28" t="s">
        <v>7</v>
      </c>
      <c r="F6" s="31" t="s">
        <v>8</v>
      </c>
      <c r="G6" s="33" t="s">
        <v>9</v>
      </c>
      <c r="H6" s="84" t="s">
        <v>10</v>
      </c>
      <c r="I6" s="34" t="s">
        <v>11</v>
      </c>
      <c r="J6" s="33" t="s">
        <v>12</v>
      </c>
      <c r="K6" s="31" t="s">
        <v>13</v>
      </c>
      <c r="L6" s="34" t="s">
        <v>14</v>
      </c>
      <c r="M6" s="33" t="s">
        <v>15</v>
      </c>
      <c r="N6" s="34" t="s">
        <v>16</v>
      </c>
      <c r="O6" s="33" t="s">
        <v>17</v>
      </c>
      <c r="P6" s="31" t="s">
        <v>18</v>
      </c>
      <c r="Q6" s="34" t="s">
        <v>19</v>
      </c>
      <c r="R6" s="88" t="s">
        <v>20</v>
      </c>
      <c r="S6" s="34" t="s">
        <v>21</v>
      </c>
      <c r="T6" s="84" t="s">
        <v>22</v>
      </c>
      <c r="U6" s="31" t="s">
        <v>23</v>
      </c>
      <c r="V6" s="34" t="s">
        <v>24</v>
      </c>
      <c r="W6" s="84" t="s">
        <v>25</v>
      </c>
      <c r="X6" s="37" t="s">
        <v>26</v>
      </c>
      <c r="Y6" s="36" t="s">
        <v>27</v>
      </c>
      <c r="Z6" s="36" t="s">
        <v>28</v>
      </c>
      <c r="AA6" s="30" t="s">
        <v>29</v>
      </c>
    </row>
    <row r="7" spans="1:27" x14ac:dyDescent="0.25">
      <c r="A7" s="137" t="s">
        <v>602</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39"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ht="409.5" x14ac:dyDescent="0.25">
      <c r="A9" s="71" t="s">
        <v>603</v>
      </c>
      <c r="B9" s="58" t="s">
        <v>33</v>
      </c>
      <c r="C9" s="58" t="s">
        <v>34</v>
      </c>
      <c r="D9" s="58">
        <v>100</v>
      </c>
      <c r="E9" s="58">
        <v>440</v>
      </c>
      <c r="F9" s="58">
        <v>92</v>
      </c>
      <c r="G9" s="43"/>
      <c r="H9" s="71"/>
      <c r="I9" s="58">
        <v>134</v>
      </c>
      <c r="J9" s="43" t="s">
        <v>604</v>
      </c>
      <c r="K9" s="58">
        <v>110</v>
      </c>
      <c r="L9" s="58">
        <v>18</v>
      </c>
      <c r="M9" s="43" t="s">
        <v>605</v>
      </c>
      <c r="N9" s="58">
        <v>102</v>
      </c>
      <c r="O9" s="43" t="s">
        <v>606</v>
      </c>
      <c r="P9" s="58">
        <v>116</v>
      </c>
      <c r="Q9" s="58">
        <v>9</v>
      </c>
      <c r="R9" s="79" t="s">
        <v>607</v>
      </c>
      <c r="S9" s="58">
        <v>95</v>
      </c>
      <c r="T9" s="71" t="s">
        <v>608</v>
      </c>
      <c r="U9" s="58">
        <v>122</v>
      </c>
      <c r="V9" s="58">
        <v>29</v>
      </c>
      <c r="W9" s="71" t="s">
        <v>1195</v>
      </c>
      <c r="X9" s="58">
        <f>I9+N9+S9+U9</f>
        <v>453</v>
      </c>
      <c r="Y9" s="49">
        <v>1</v>
      </c>
      <c r="Z9" s="49">
        <v>1</v>
      </c>
      <c r="AA9" s="71" t="s">
        <v>609</v>
      </c>
    </row>
    <row r="10" spans="1:27" x14ac:dyDescent="0.25">
      <c r="A10" s="139"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90" x14ac:dyDescent="0.25">
      <c r="A11" s="71" t="s">
        <v>610</v>
      </c>
      <c r="B11" s="58" t="s">
        <v>33</v>
      </c>
      <c r="C11" s="58" t="s">
        <v>34</v>
      </c>
      <c r="D11" s="58">
        <v>44</v>
      </c>
      <c r="E11" s="58">
        <v>100</v>
      </c>
      <c r="F11" s="58">
        <v>25</v>
      </c>
      <c r="G11" s="43"/>
      <c r="H11" s="71"/>
      <c r="I11" s="58">
        <v>36</v>
      </c>
      <c r="J11" s="43" t="s">
        <v>611</v>
      </c>
      <c r="K11" s="58">
        <v>25</v>
      </c>
      <c r="L11" s="58">
        <v>29</v>
      </c>
      <c r="M11" s="43" t="s">
        <v>612</v>
      </c>
      <c r="N11" s="58">
        <v>64</v>
      </c>
      <c r="O11" s="43" t="s">
        <v>613</v>
      </c>
      <c r="P11" s="58">
        <v>25</v>
      </c>
      <c r="Q11" s="58">
        <v>3</v>
      </c>
      <c r="R11" s="79" t="s">
        <v>614</v>
      </c>
      <c r="S11" s="58">
        <v>18</v>
      </c>
      <c r="T11" s="71" t="s">
        <v>615</v>
      </c>
      <c r="U11" s="58">
        <v>25</v>
      </c>
      <c r="V11" s="58">
        <v>26</v>
      </c>
      <c r="W11" s="71" t="s">
        <v>616</v>
      </c>
      <c r="X11" s="58">
        <f>I11+N11+S11+V11</f>
        <v>144</v>
      </c>
      <c r="Y11" s="49">
        <v>1</v>
      </c>
      <c r="Z11" s="49">
        <v>1</v>
      </c>
      <c r="AA11" s="148" t="s">
        <v>617</v>
      </c>
    </row>
    <row r="12" spans="1:27" ht="75" x14ac:dyDescent="0.25">
      <c r="A12" s="71" t="s">
        <v>618</v>
      </c>
      <c r="B12" s="58" t="s">
        <v>33</v>
      </c>
      <c r="C12" s="58" t="s">
        <v>619</v>
      </c>
      <c r="D12" s="58">
        <v>1619170</v>
      </c>
      <c r="E12" s="58">
        <v>5000000</v>
      </c>
      <c r="F12" s="58">
        <v>1250000</v>
      </c>
      <c r="G12" s="43"/>
      <c r="H12" s="71"/>
      <c r="I12" s="58">
        <v>1779304110</v>
      </c>
      <c r="J12" s="43" t="s">
        <v>620</v>
      </c>
      <c r="K12" s="58">
        <v>1250000</v>
      </c>
      <c r="L12" s="58">
        <v>5990709638</v>
      </c>
      <c r="M12" s="43" t="s">
        <v>621</v>
      </c>
      <c r="N12" s="58">
        <v>9705017981</v>
      </c>
      <c r="O12" s="43" t="s">
        <v>622</v>
      </c>
      <c r="P12" s="58">
        <v>1250000</v>
      </c>
      <c r="Q12" s="58">
        <v>10530290839</v>
      </c>
      <c r="R12" s="79" t="s">
        <v>623</v>
      </c>
      <c r="S12" s="58">
        <v>16371270408</v>
      </c>
      <c r="T12" s="71" t="s">
        <v>624</v>
      </c>
      <c r="U12" s="58">
        <v>1250000</v>
      </c>
      <c r="V12" s="58">
        <v>3250897286</v>
      </c>
      <c r="W12" s="71" t="s">
        <v>625</v>
      </c>
      <c r="X12" s="117">
        <f>I12+N12+S12+V12</f>
        <v>31106489785</v>
      </c>
      <c r="Y12" s="49">
        <v>1</v>
      </c>
      <c r="Z12" s="49">
        <v>1</v>
      </c>
      <c r="AA12" s="148"/>
    </row>
    <row r="13" spans="1:27" ht="165" x14ac:dyDescent="0.25">
      <c r="A13" s="71" t="s">
        <v>626</v>
      </c>
      <c r="B13" s="58" t="s">
        <v>33</v>
      </c>
      <c r="C13" s="58" t="s">
        <v>34</v>
      </c>
      <c r="D13" s="58">
        <v>14</v>
      </c>
      <c r="E13" s="58">
        <v>56</v>
      </c>
      <c r="F13" s="58">
        <v>14</v>
      </c>
      <c r="G13" s="43"/>
      <c r="H13" s="71"/>
      <c r="I13" s="58">
        <v>21</v>
      </c>
      <c r="J13" s="43" t="s">
        <v>627</v>
      </c>
      <c r="K13" s="58">
        <v>14</v>
      </c>
      <c r="L13" s="58">
        <v>7</v>
      </c>
      <c r="M13" s="43" t="s">
        <v>628</v>
      </c>
      <c r="N13" s="58">
        <v>16</v>
      </c>
      <c r="O13" s="43" t="s">
        <v>629</v>
      </c>
      <c r="P13" s="58">
        <v>14</v>
      </c>
      <c r="Q13" s="58">
        <v>10</v>
      </c>
      <c r="R13" s="79" t="s">
        <v>630</v>
      </c>
      <c r="S13" s="58">
        <v>18</v>
      </c>
      <c r="T13" s="71" t="s">
        <v>631</v>
      </c>
      <c r="U13" s="58">
        <v>14</v>
      </c>
      <c r="V13" s="58">
        <v>6</v>
      </c>
      <c r="W13" s="71" t="s">
        <v>632</v>
      </c>
      <c r="X13" s="58">
        <f>I13+N13+S13+V13</f>
        <v>61</v>
      </c>
      <c r="Y13" s="49">
        <v>1</v>
      </c>
      <c r="Z13" s="49">
        <v>1</v>
      </c>
      <c r="AA13" s="148"/>
    </row>
    <row r="14" spans="1:27" ht="409.5" x14ac:dyDescent="0.25">
      <c r="A14" s="71" t="s">
        <v>633</v>
      </c>
      <c r="B14" s="58" t="s">
        <v>33</v>
      </c>
      <c r="C14" s="58" t="s">
        <v>34</v>
      </c>
      <c r="D14" s="58">
        <v>26</v>
      </c>
      <c r="E14" s="58">
        <v>20</v>
      </c>
      <c r="F14" s="58">
        <v>5</v>
      </c>
      <c r="G14" s="43"/>
      <c r="H14" s="71"/>
      <c r="I14" s="58">
        <v>5</v>
      </c>
      <c r="J14" s="43" t="s">
        <v>634</v>
      </c>
      <c r="K14" s="58">
        <v>5</v>
      </c>
      <c r="L14" s="58">
        <v>5</v>
      </c>
      <c r="M14" s="43" t="s">
        <v>635</v>
      </c>
      <c r="N14" s="58">
        <v>8</v>
      </c>
      <c r="O14" s="43" t="s">
        <v>636</v>
      </c>
      <c r="P14" s="58">
        <v>5</v>
      </c>
      <c r="Q14" s="58">
        <v>12</v>
      </c>
      <c r="R14" s="79" t="s">
        <v>637</v>
      </c>
      <c r="S14" s="58">
        <v>12</v>
      </c>
      <c r="T14" s="71" t="s">
        <v>638</v>
      </c>
      <c r="U14" s="58">
        <v>5</v>
      </c>
      <c r="V14" s="58">
        <v>0</v>
      </c>
      <c r="W14" s="71" t="s">
        <v>639</v>
      </c>
      <c r="X14" s="58">
        <f>I14+N14+S14</f>
        <v>25</v>
      </c>
      <c r="Y14" s="49">
        <v>0</v>
      </c>
      <c r="Z14" s="49">
        <v>1</v>
      </c>
      <c r="AA14" s="148"/>
    </row>
    <row r="15" spans="1:27" x14ac:dyDescent="0.25">
      <c r="A15" s="137" t="s">
        <v>640</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row>
    <row r="16" spans="1:27" x14ac:dyDescent="0.25">
      <c r="A16" s="139" t="s">
        <v>31</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row>
    <row r="17" spans="1:27" ht="210" x14ac:dyDescent="0.25">
      <c r="A17" s="71" t="s">
        <v>641</v>
      </c>
      <c r="B17" s="58" t="s">
        <v>33</v>
      </c>
      <c r="C17" s="58" t="s">
        <v>34</v>
      </c>
      <c r="D17" s="58">
        <v>0</v>
      </c>
      <c r="E17" s="58">
        <v>1</v>
      </c>
      <c r="F17" s="58">
        <v>1</v>
      </c>
      <c r="G17" s="43"/>
      <c r="H17" s="71"/>
      <c r="I17" s="58">
        <v>1</v>
      </c>
      <c r="J17" s="43" t="s">
        <v>642</v>
      </c>
      <c r="K17" s="58">
        <v>0</v>
      </c>
      <c r="L17" s="58"/>
      <c r="M17" s="43"/>
      <c r="N17" s="58"/>
      <c r="O17" s="43"/>
      <c r="P17" s="58">
        <v>0</v>
      </c>
      <c r="Q17" s="58"/>
      <c r="R17" s="79"/>
      <c r="S17" s="58"/>
      <c r="T17" s="71"/>
      <c r="U17" s="58">
        <v>0</v>
      </c>
      <c r="V17" s="58"/>
      <c r="W17" s="71"/>
      <c r="X17" s="58">
        <v>1</v>
      </c>
      <c r="Y17" s="105">
        <v>0</v>
      </c>
      <c r="Z17" s="49">
        <v>1</v>
      </c>
      <c r="AA17" s="71" t="s">
        <v>643</v>
      </c>
    </row>
    <row r="18" spans="1:27" x14ac:dyDescent="0.25">
      <c r="A18" s="139" t="s">
        <v>40</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row>
    <row r="19" spans="1:27" ht="240" x14ac:dyDescent="0.25">
      <c r="A19" s="71" t="s">
        <v>644</v>
      </c>
      <c r="B19" s="58" t="s">
        <v>33</v>
      </c>
      <c r="C19" s="58" t="s">
        <v>34</v>
      </c>
      <c r="D19" s="58">
        <v>50</v>
      </c>
      <c r="E19" s="58">
        <v>650</v>
      </c>
      <c r="F19" s="58">
        <v>50</v>
      </c>
      <c r="G19" s="43"/>
      <c r="H19" s="71"/>
      <c r="I19" s="58">
        <v>123</v>
      </c>
      <c r="J19" s="43" t="s">
        <v>645</v>
      </c>
      <c r="K19" s="58">
        <v>100</v>
      </c>
      <c r="L19" s="58">
        <v>602</v>
      </c>
      <c r="M19" s="43" t="s">
        <v>646</v>
      </c>
      <c r="N19" s="58">
        <v>1268</v>
      </c>
      <c r="O19" s="43" t="s">
        <v>647</v>
      </c>
      <c r="P19" s="58">
        <v>200</v>
      </c>
      <c r="Q19" s="58">
        <v>648</v>
      </c>
      <c r="R19" s="79" t="s">
        <v>648</v>
      </c>
      <c r="S19" s="58">
        <v>1216</v>
      </c>
      <c r="T19" s="71" t="s">
        <v>649</v>
      </c>
      <c r="U19" s="58">
        <v>300</v>
      </c>
      <c r="V19" s="58">
        <v>81</v>
      </c>
      <c r="W19" s="71" t="s">
        <v>650</v>
      </c>
      <c r="X19" s="58">
        <f>I19+N19+S19+V19</f>
        <v>2688</v>
      </c>
      <c r="Y19" s="49">
        <f>V19/U19</f>
        <v>0.27</v>
      </c>
      <c r="Z19" s="49">
        <v>1</v>
      </c>
      <c r="AA19" s="148" t="s">
        <v>651</v>
      </c>
    </row>
    <row r="20" spans="1:27" ht="285" x14ac:dyDescent="0.25">
      <c r="A20" s="71" t="s">
        <v>652</v>
      </c>
      <c r="B20" s="58" t="s">
        <v>33</v>
      </c>
      <c r="C20" s="58" t="s">
        <v>34</v>
      </c>
      <c r="D20" s="58">
        <v>692</v>
      </c>
      <c r="E20" s="58">
        <v>3319</v>
      </c>
      <c r="F20" s="58">
        <v>751</v>
      </c>
      <c r="G20" s="43"/>
      <c r="H20" s="71"/>
      <c r="I20" s="58">
        <v>755</v>
      </c>
      <c r="J20" s="43" t="s">
        <v>653</v>
      </c>
      <c r="K20" s="58">
        <v>791</v>
      </c>
      <c r="L20" s="58">
        <v>585</v>
      </c>
      <c r="M20" s="43" t="s">
        <v>654</v>
      </c>
      <c r="N20" s="58">
        <v>1343</v>
      </c>
      <c r="O20" s="43" t="s">
        <v>655</v>
      </c>
      <c r="P20" s="58">
        <v>878</v>
      </c>
      <c r="Q20" s="58">
        <v>577</v>
      </c>
      <c r="R20" s="79" t="s">
        <v>656</v>
      </c>
      <c r="S20" s="58">
        <v>1192</v>
      </c>
      <c r="T20" s="71" t="s">
        <v>657</v>
      </c>
      <c r="U20" s="58">
        <v>899</v>
      </c>
      <c r="V20" s="58">
        <v>598</v>
      </c>
      <c r="W20" s="71" t="s">
        <v>658</v>
      </c>
      <c r="X20" s="58">
        <f>I20+N20+S20+V20</f>
        <v>3888</v>
      </c>
      <c r="Y20" s="49">
        <f>V20/U20</f>
        <v>0.66518353726362622</v>
      </c>
      <c r="Z20" s="49">
        <v>1</v>
      </c>
      <c r="AA20" s="148"/>
    </row>
    <row r="21" spans="1:27" ht="409.5" x14ac:dyDescent="0.25">
      <c r="A21" s="71" t="s">
        <v>659</v>
      </c>
      <c r="B21" s="58" t="s">
        <v>33</v>
      </c>
      <c r="C21" s="58" t="s">
        <v>128</v>
      </c>
      <c r="D21" s="58">
        <v>15</v>
      </c>
      <c r="E21" s="58">
        <v>25</v>
      </c>
      <c r="F21" s="58">
        <v>0</v>
      </c>
      <c r="G21" s="43"/>
      <c r="H21" s="71"/>
      <c r="I21" s="58">
        <v>0</v>
      </c>
      <c r="J21" s="43" t="s">
        <v>46</v>
      </c>
      <c r="K21" s="58">
        <v>10</v>
      </c>
      <c r="L21" s="58">
        <v>23</v>
      </c>
      <c r="M21" s="43" t="s">
        <v>660</v>
      </c>
      <c r="N21" s="58">
        <v>41</v>
      </c>
      <c r="O21" s="43" t="s">
        <v>661</v>
      </c>
      <c r="P21" s="58">
        <v>15</v>
      </c>
      <c r="Q21" s="58">
        <v>16.7</v>
      </c>
      <c r="R21" s="79" t="s">
        <v>662</v>
      </c>
      <c r="S21" s="58">
        <v>30.5</v>
      </c>
      <c r="T21" s="71" t="s">
        <v>663</v>
      </c>
      <c r="U21" s="58">
        <v>25</v>
      </c>
      <c r="V21" s="58">
        <v>25</v>
      </c>
      <c r="W21" s="71" t="s">
        <v>1172</v>
      </c>
      <c r="X21" s="58">
        <v>25</v>
      </c>
      <c r="Y21" s="49">
        <v>1</v>
      </c>
      <c r="Z21" s="49">
        <v>1</v>
      </c>
      <c r="AA21" s="148"/>
    </row>
    <row r="22" spans="1:27" ht="330" x14ac:dyDescent="0.25">
      <c r="A22" s="71" t="s">
        <v>664</v>
      </c>
      <c r="B22" s="58" t="s">
        <v>33</v>
      </c>
      <c r="C22" s="58" t="s">
        <v>34</v>
      </c>
      <c r="D22" s="58">
        <v>201</v>
      </c>
      <c r="E22" s="58">
        <v>230</v>
      </c>
      <c r="F22" s="58">
        <v>200</v>
      </c>
      <c r="G22" s="43"/>
      <c r="H22" s="71"/>
      <c r="I22" s="58">
        <v>380</v>
      </c>
      <c r="J22" s="43" t="s">
        <v>665</v>
      </c>
      <c r="K22" s="58">
        <v>210</v>
      </c>
      <c r="L22" s="58">
        <v>440</v>
      </c>
      <c r="M22" s="43" t="s">
        <v>666</v>
      </c>
      <c r="N22" s="58">
        <v>699</v>
      </c>
      <c r="O22" s="43" t="s">
        <v>667</v>
      </c>
      <c r="P22" s="58">
        <v>220</v>
      </c>
      <c r="Q22" s="58">
        <v>426</v>
      </c>
      <c r="R22" s="79" t="s">
        <v>668</v>
      </c>
      <c r="S22" s="58">
        <v>751</v>
      </c>
      <c r="T22" s="71" t="s">
        <v>669</v>
      </c>
      <c r="U22" s="58">
        <v>230</v>
      </c>
      <c r="V22" s="58">
        <v>231</v>
      </c>
      <c r="W22" s="71" t="s">
        <v>670</v>
      </c>
      <c r="X22" s="58">
        <v>231</v>
      </c>
      <c r="Y22" s="49">
        <v>1</v>
      </c>
      <c r="Z22" s="49">
        <v>1</v>
      </c>
      <c r="AA22" s="148"/>
    </row>
    <row r="23" spans="1:27" x14ac:dyDescent="0.25">
      <c r="A23" s="137" t="s">
        <v>671</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x14ac:dyDescent="0.25">
      <c r="A24" s="139" t="s">
        <v>31</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ht="165" x14ac:dyDescent="0.25">
      <c r="A25" s="71" t="s">
        <v>672</v>
      </c>
      <c r="B25" s="58" t="s">
        <v>33</v>
      </c>
      <c r="C25" s="58" t="s">
        <v>34</v>
      </c>
      <c r="D25" s="58">
        <v>37</v>
      </c>
      <c r="E25" s="58">
        <v>317</v>
      </c>
      <c r="F25" s="58">
        <v>81</v>
      </c>
      <c r="G25" s="43"/>
      <c r="H25" s="71"/>
      <c r="I25" s="58">
        <v>314</v>
      </c>
      <c r="J25" s="43" t="s">
        <v>673</v>
      </c>
      <c r="K25" s="58">
        <v>78</v>
      </c>
      <c r="L25" s="58">
        <v>89</v>
      </c>
      <c r="M25" s="43" t="s">
        <v>674</v>
      </c>
      <c r="N25" s="58">
        <v>207</v>
      </c>
      <c r="O25" s="43" t="s">
        <v>675</v>
      </c>
      <c r="P25" s="58">
        <v>78</v>
      </c>
      <c r="Q25" s="58">
        <v>113</v>
      </c>
      <c r="R25" s="79" t="s">
        <v>676</v>
      </c>
      <c r="S25" s="58">
        <v>255</v>
      </c>
      <c r="T25" s="71" t="s">
        <v>677</v>
      </c>
      <c r="U25" s="58">
        <v>80</v>
      </c>
      <c r="V25" s="58">
        <v>104</v>
      </c>
      <c r="W25" s="133" t="s">
        <v>1196</v>
      </c>
      <c r="X25" s="58">
        <f>I25+N25+S25+V25</f>
        <v>880</v>
      </c>
      <c r="Y25" s="49">
        <v>1</v>
      </c>
      <c r="Z25" s="49">
        <v>1</v>
      </c>
      <c r="AA25" s="71" t="s">
        <v>678</v>
      </c>
    </row>
    <row r="26" spans="1:27" x14ac:dyDescent="0.25">
      <c r="A26" s="139" t="s">
        <v>40</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row>
    <row r="27" spans="1:27" ht="240" x14ac:dyDescent="0.25">
      <c r="A27" s="71" t="s">
        <v>679</v>
      </c>
      <c r="B27" s="58" t="s">
        <v>33</v>
      </c>
      <c r="C27" s="58" t="s">
        <v>34</v>
      </c>
      <c r="D27" s="58">
        <v>33</v>
      </c>
      <c r="E27" s="58">
        <v>311</v>
      </c>
      <c r="F27" s="58">
        <v>77</v>
      </c>
      <c r="G27" s="43"/>
      <c r="H27" s="71"/>
      <c r="I27" s="58">
        <v>310</v>
      </c>
      <c r="J27" s="43" t="s">
        <v>680</v>
      </c>
      <c r="K27" s="58">
        <v>78</v>
      </c>
      <c r="L27" s="58">
        <v>84</v>
      </c>
      <c r="M27" s="43" t="s">
        <v>681</v>
      </c>
      <c r="N27" s="58">
        <v>198</v>
      </c>
      <c r="O27" s="43" t="s">
        <v>682</v>
      </c>
      <c r="P27" s="58">
        <v>78</v>
      </c>
      <c r="Q27" s="58">
        <v>104</v>
      </c>
      <c r="R27" s="79" t="s">
        <v>683</v>
      </c>
      <c r="S27" s="58">
        <v>246</v>
      </c>
      <c r="T27" s="71" t="s">
        <v>684</v>
      </c>
      <c r="U27" s="58">
        <v>78</v>
      </c>
      <c r="V27" s="58">
        <v>95</v>
      </c>
      <c r="W27" s="71" t="s">
        <v>1168</v>
      </c>
      <c r="X27" s="58">
        <f>I27+N27+S27+V27</f>
        <v>849</v>
      </c>
      <c r="Y27" s="49">
        <v>1</v>
      </c>
      <c r="Z27" s="49">
        <v>1</v>
      </c>
      <c r="AA27" s="148" t="s">
        <v>685</v>
      </c>
    </row>
    <row r="28" spans="1:27" ht="330" x14ac:dyDescent="0.25">
      <c r="A28" s="71" t="s">
        <v>686</v>
      </c>
      <c r="B28" s="58" t="s">
        <v>33</v>
      </c>
      <c r="C28" s="58" t="s">
        <v>34</v>
      </c>
      <c r="D28" s="58">
        <v>0</v>
      </c>
      <c r="E28" s="58">
        <v>1</v>
      </c>
      <c r="F28" s="58">
        <v>0</v>
      </c>
      <c r="G28" s="43"/>
      <c r="H28" s="71"/>
      <c r="I28" s="58">
        <v>0</v>
      </c>
      <c r="J28" s="43" t="s">
        <v>687</v>
      </c>
      <c r="K28" s="58">
        <v>1</v>
      </c>
      <c r="L28" s="58">
        <v>0</v>
      </c>
      <c r="M28" s="43" t="s">
        <v>688</v>
      </c>
      <c r="N28" s="58">
        <v>1</v>
      </c>
      <c r="O28" s="43" t="s">
        <v>689</v>
      </c>
      <c r="P28" s="58">
        <v>0</v>
      </c>
      <c r="Q28" s="58"/>
      <c r="R28" s="79"/>
      <c r="S28" s="58">
        <v>1</v>
      </c>
      <c r="T28" s="71" t="s">
        <v>690</v>
      </c>
      <c r="U28" s="58">
        <v>0</v>
      </c>
      <c r="V28" s="58"/>
      <c r="W28" s="71" t="s">
        <v>690</v>
      </c>
      <c r="X28" s="58">
        <v>1</v>
      </c>
      <c r="Y28" s="105">
        <v>0</v>
      </c>
      <c r="Z28" s="49">
        <v>1</v>
      </c>
      <c r="AA28" s="148"/>
    </row>
    <row r="29" spans="1:27" ht="409.5" x14ac:dyDescent="0.25">
      <c r="A29" s="71" t="s">
        <v>691</v>
      </c>
      <c r="B29" s="58" t="s">
        <v>33</v>
      </c>
      <c r="C29" s="58" t="s">
        <v>34</v>
      </c>
      <c r="D29" s="58">
        <v>4</v>
      </c>
      <c r="E29" s="58">
        <v>6</v>
      </c>
      <c r="F29" s="58">
        <v>4</v>
      </c>
      <c r="G29" s="43"/>
      <c r="H29" s="71"/>
      <c r="I29" s="58">
        <v>4</v>
      </c>
      <c r="J29" s="43" t="s">
        <v>692</v>
      </c>
      <c r="K29" s="58">
        <v>0</v>
      </c>
      <c r="L29" s="58">
        <v>5</v>
      </c>
      <c r="M29" s="43" t="s">
        <v>693</v>
      </c>
      <c r="N29" s="58">
        <v>9</v>
      </c>
      <c r="O29" s="43" t="s">
        <v>694</v>
      </c>
      <c r="P29" s="58">
        <v>0</v>
      </c>
      <c r="Q29" s="58">
        <v>9</v>
      </c>
      <c r="R29" s="79" t="s">
        <v>695</v>
      </c>
      <c r="S29" s="58">
        <v>9</v>
      </c>
      <c r="T29" s="71" t="s">
        <v>696</v>
      </c>
      <c r="U29" s="58">
        <v>6</v>
      </c>
      <c r="V29" s="58">
        <v>9</v>
      </c>
      <c r="W29" s="133" t="s">
        <v>1197</v>
      </c>
      <c r="X29" s="58">
        <f>V29</f>
        <v>9</v>
      </c>
      <c r="Y29" s="49">
        <v>1</v>
      </c>
      <c r="Z29" s="49">
        <v>1</v>
      </c>
      <c r="AA29" s="148"/>
    </row>
    <row r="30" spans="1:27" x14ac:dyDescent="0.25">
      <c r="A30" s="137" t="s">
        <v>697</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row>
    <row r="31" spans="1:27" x14ac:dyDescent="0.25">
      <c r="A31" s="139" t="s">
        <v>31</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409.5" x14ac:dyDescent="0.25">
      <c r="A32" s="71" t="s">
        <v>698</v>
      </c>
      <c r="B32" s="58" t="s">
        <v>33</v>
      </c>
      <c r="C32" s="58" t="s">
        <v>34</v>
      </c>
      <c r="D32" s="58">
        <v>0</v>
      </c>
      <c r="E32" s="58">
        <v>1</v>
      </c>
      <c r="F32" s="58">
        <v>0</v>
      </c>
      <c r="G32" s="43"/>
      <c r="H32" s="71"/>
      <c r="I32" s="58">
        <v>0</v>
      </c>
      <c r="J32" s="43" t="s">
        <v>46</v>
      </c>
      <c r="K32" s="58">
        <v>1</v>
      </c>
      <c r="L32" s="58">
        <v>0</v>
      </c>
      <c r="M32" s="43" t="s">
        <v>699</v>
      </c>
      <c r="N32" s="58">
        <v>0</v>
      </c>
      <c r="O32" s="43" t="s">
        <v>700</v>
      </c>
      <c r="P32" s="58">
        <v>0</v>
      </c>
      <c r="Q32" s="58">
        <v>0</v>
      </c>
      <c r="R32" s="79" t="s">
        <v>701</v>
      </c>
      <c r="S32" s="58">
        <v>1</v>
      </c>
      <c r="T32" s="71" t="s">
        <v>702</v>
      </c>
      <c r="U32" s="58">
        <v>0</v>
      </c>
      <c r="V32" s="58"/>
      <c r="W32" s="71" t="s">
        <v>1170</v>
      </c>
      <c r="X32" s="58">
        <v>1</v>
      </c>
      <c r="Y32" s="105">
        <v>0</v>
      </c>
      <c r="Z32" s="49">
        <v>1</v>
      </c>
      <c r="AA32" s="71" t="s">
        <v>703</v>
      </c>
    </row>
    <row r="33" spans="1:27" x14ac:dyDescent="0.25">
      <c r="A33" s="139" t="s">
        <v>40</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ht="105" x14ac:dyDescent="0.25">
      <c r="A34" s="71" t="s">
        <v>704</v>
      </c>
      <c r="B34" s="58" t="s">
        <v>33</v>
      </c>
      <c r="C34" s="58" t="s">
        <v>34</v>
      </c>
      <c r="D34" s="58">
        <v>0</v>
      </c>
      <c r="E34" s="58">
        <v>3</v>
      </c>
      <c r="F34" s="58">
        <v>1</v>
      </c>
      <c r="G34" s="43"/>
      <c r="H34" s="71"/>
      <c r="I34" s="58">
        <v>1</v>
      </c>
      <c r="J34" s="43" t="s">
        <v>705</v>
      </c>
      <c r="K34" s="58">
        <v>2</v>
      </c>
      <c r="L34" s="58">
        <v>1</v>
      </c>
      <c r="M34" s="43" t="s">
        <v>706</v>
      </c>
      <c r="N34" s="58">
        <v>2</v>
      </c>
      <c r="O34" s="43" t="s">
        <v>707</v>
      </c>
      <c r="P34" s="58">
        <v>2</v>
      </c>
      <c r="Q34" s="58">
        <v>1</v>
      </c>
      <c r="R34" s="79" t="s">
        <v>708</v>
      </c>
      <c r="S34" s="58">
        <v>2</v>
      </c>
      <c r="T34" s="71" t="s">
        <v>709</v>
      </c>
      <c r="U34" s="58">
        <v>3</v>
      </c>
      <c r="V34" s="58">
        <v>3</v>
      </c>
      <c r="W34" s="71" t="s">
        <v>710</v>
      </c>
      <c r="X34" s="58">
        <v>3</v>
      </c>
      <c r="Y34" s="49">
        <v>1</v>
      </c>
      <c r="Z34" s="49">
        <v>1</v>
      </c>
      <c r="AA34" s="148" t="s">
        <v>711</v>
      </c>
    </row>
    <row r="35" spans="1:27" ht="90" x14ac:dyDescent="0.25">
      <c r="A35" s="71" t="s">
        <v>712</v>
      </c>
      <c r="B35" s="58" t="s">
        <v>33</v>
      </c>
      <c r="C35" s="58" t="s">
        <v>34</v>
      </c>
      <c r="D35" s="58">
        <v>52</v>
      </c>
      <c r="E35" s="58">
        <v>120</v>
      </c>
      <c r="F35" s="58">
        <v>30</v>
      </c>
      <c r="G35" s="43"/>
      <c r="H35" s="71"/>
      <c r="I35" s="58">
        <v>39</v>
      </c>
      <c r="J35" s="43" t="s">
        <v>713</v>
      </c>
      <c r="K35" s="58">
        <v>30</v>
      </c>
      <c r="L35" s="58">
        <v>17</v>
      </c>
      <c r="M35" s="43" t="s">
        <v>714</v>
      </c>
      <c r="N35" s="58">
        <v>31</v>
      </c>
      <c r="O35" s="43" t="s">
        <v>715</v>
      </c>
      <c r="P35" s="58">
        <v>30</v>
      </c>
      <c r="Q35" s="58">
        <v>42</v>
      </c>
      <c r="R35" s="79" t="s">
        <v>716</v>
      </c>
      <c r="S35" s="58">
        <v>70</v>
      </c>
      <c r="T35" s="71" t="s">
        <v>717</v>
      </c>
      <c r="U35" s="58">
        <v>30</v>
      </c>
      <c r="V35" s="58">
        <v>14</v>
      </c>
      <c r="W35" s="71" t="s">
        <v>718</v>
      </c>
      <c r="X35" s="58">
        <f>I35+N35+S35+V35</f>
        <v>154</v>
      </c>
      <c r="Y35" s="49">
        <v>1</v>
      </c>
      <c r="Z35" s="49">
        <v>1</v>
      </c>
      <c r="AA35" s="148"/>
    </row>
    <row r="36" spans="1:27" ht="105" x14ac:dyDescent="0.25">
      <c r="A36" s="71" t="s">
        <v>719</v>
      </c>
      <c r="B36" s="58" t="s">
        <v>33</v>
      </c>
      <c r="C36" s="58" t="s">
        <v>34</v>
      </c>
      <c r="D36" s="58">
        <v>1480</v>
      </c>
      <c r="E36" s="58">
        <v>3000</v>
      </c>
      <c r="F36" s="58">
        <v>750</v>
      </c>
      <c r="G36" s="43"/>
      <c r="H36" s="71"/>
      <c r="I36" s="58">
        <v>1034</v>
      </c>
      <c r="J36" s="43" t="s">
        <v>720</v>
      </c>
      <c r="K36" s="58">
        <v>750</v>
      </c>
      <c r="L36" s="58">
        <v>456</v>
      </c>
      <c r="M36" s="43" t="s">
        <v>721</v>
      </c>
      <c r="N36" s="58">
        <v>861</v>
      </c>
      <c r="O36" s="43" t="s">
        <v>722</v>
      </c>
      <c r="P36" s="58">
        <v>750</v>
      </c>
      <c r="Q36" s="58">
        <v>1049</v>
      </c>
      <c r="R36" s="79" t="s">
        <v>723</v>
      </c>
      <c r="S36" s="58">
        <v>1941</v>
      </c>
      <c r="T36" s="71" t="s">
        <v>724</v>
      </c>
      <c r="U36" s="58">
        <v>750</v>
      </c>
      <c r="V36" s="58">
        <v>503</v>
      </c>
      <c r="W36" s="71" t="s">
        <v>725</v>
      </c>
      <c r="X36" s="58">
        <f>I36+N36+S36+V36</f>
        <v>4339</v>
      </c>
      <c r="Y36" s="49">
        <f>V36/U36</f>
        <v>0.67066666666666663</v>
      </c>
      <c r="Z36" s="49">
        <v>1</v>
      </c>
      <c r="AA36" s="148"/>
    </row>
    <row r="37" spans="1:27" ht="105" x14ac:dyDescent="0.25">
      <c r="A37" s="71" t="s">
        <v>726</v>
      </c>
      <c r="B37" s="58" t="s">
        <v>42</v>
      </c>
      <c r="C37" s="58" t="s">
        <v>34</v>
      </c>
      <c r="D37" s="58">
        <v>151</v>
      </c>
      <c r="E37" s="58">
        <v>151</v>
      </c>
      <c r="F37" s="58">
        <v>151</v>
      </c>
      <c r="G37" s="43"/>
      <c r="H37" s="71"/>
      <c r="I37" s="58">
        <v>151</v>
      </c>
      <c r="J37" s="43" t="s">
        <v>727</v>
      </c>
      <c r="K37" s="58">
        <v>151</v>
      </c>
      <c r="L37" s="58">
        <v>151</v>
      </c>
      <c r="M37" s="43" t="s">
        <v>728</v>
      </c>
      <c r="N37" s="58">
        <v>151</v>
      </c>
      <c r="O37" s="43" t="s">
        <v>728</v>
      </c>
      <c r="P37" s="58">
        <v>151</v>
      </c>
      <c r="Q37" s="58">
        <v>150</v>
      </c>
      <c r="R37" s="79" t="s">
        <v>729</v>
      </c>
      <c r="S37" s="58">
        <v>150</v>
      </c>
      <c r="T37" s="71" t="s">
        <v>729</v>
      </c>
      <c r="U37" s="58">
        <v>151</v>
      </c>
      <c r="V37" s="130">
        <v>153</v>
      </c>
      <c r="W37" s="133" t="s">
        <v>1199</v>
      </c>
      <c r="X37" s="58">
        <v>153</v>
      </c>
      <c r="Y37" s="49">
        <v>1</v>
      </c>
      <c r="Z37" s="49">
        <v>1</v>
      </c>
      <c r="AA37" s="148"/>
    </row>
    <row r="38" spans="1:27" ht="105" x14ac:dyDescent="0.25">
      <c r="A38" s="71" t="s">
        <v>730</v>
      </c>
      <c r="B38" s="58" t="s">
        <v>42</v>
      </c>
      <c r="C38" s="58" t="s">
        <v>34</v>
      </c>
      <c r="D38" s="58">
        <v>111</v>
      </c>
      <c r="E38" s="58">
        <v>111</v>
      </c>
      <c r="F38" s="58">
        <v>111</v>
      </c>
      <c r="G38" s="43"/>
      <c r="H38" s="71"/>
      <c r="I38" s="58">
        <v>111</v>
      </c>
      <c r="J38" s="43" t="s">
        <v>731</v>
      </c>
      <c r="K38" s="58">
        <v>111</v>
      </c>
      <c r="L38" s="58">
        <v>108</v>
      </c>
      <c r="M38" s="43" t="s">
        <v>732</v>
      </c>
      <c r="N38" s="58">
        <v>108</v>
      </c>
      <c r="O38" s="43" t="s">
        <v>732</v>
      </c>
      <c r="P38" s="58">
        <v>111</v>
      </c>
      <c r="Q38" s="58">
        <v>101</v>
      </c>
      <c r="R38" s="79" t="s">
        <v>733</v>
      </c>
      <c r="S38" s="58">
        <v>101</v>
      </c>
      <c r="T38" s="71" t="s">
        <v>733</v>
      </c>
      <c r="U38" s="58">
        <v>111</v>
      </c>
      <c r="V38" s="130">
        <v>103</v>
      </c>
      <c r="W38" s="133" t="s">
        <v>1198</v>
      </c>
      <c r="X38" s="58">
        <v>103</v>
      </c>
      <c r="Y38" s="49">
        <f>V38/U38</f>
        <v>0.92792792792792789</v>
      </c>
      <c r="Z38" s="49">
        <f>X38/E38</f>
        <v>0.92792792792792789</v>
      </c>
      <c r="AA38" s="148"/>
    </row>
    <row r="39" spans="1:27" x14ac:dyDescent="0.25">
      <c r="A39" s="137" t="s">
        <v>734</v>
      </c>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row>
    <row r="40" spans="1:27" x14ac:dyDescent="0.25">
      <c r="A40" s="139" t="s">
        <v>31</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ht="105" x14ac:dyDescent="0.25">
      <c r="A41" s="71" t="s">
        <v>735</v>
      </c>
      <c r="B41" s="58" t="s">
        <v>33</v>
      </c>
      <c r="C41" s="58" t="s">
        <v>34</v>
      </c>
      <c r="D41" s="58">
        <v>0</v>
      </c>
      <c r="E41" s="58">
        <v>7</v>
      </c>
      <c r="F41" s="58">
        <v>0</v>
      </c>
      <c r="G41" s="43"/>
      <c r="H41" s="71"/>
      <c r="I41" s="58">
        <v>0</v>
      </c>
      <c r="J41" s="43" t="s">
        <v>46</v>
      </c>
      <c r="K41" s="58">
        <v>7</v>
      </c>
      <c r="L41" s="58">
        <v>0</v>
      </c>
      <c r="M41" s="43"/>
      <c r="N41" s="58">
        <v>0</v>
      </c>
      <c r="O41" s="43"/>
      <c r="P41" s="58">
        <v>0</v>
      </c>
      <c r="Q41" s="58">
        <v>0</v>
      </c>
      <c r="R41" s="79" t="s">
        <v>736</v>
      </c>
      <c r="S41" s="58">
        <v>1</v>
      </c>
      <c r="T41" s="71" t="s">
        <v>737</v>
      </c>
      <c r="U41" s="58">
        <v>0</v>
      </c>
      <c r="V41" s="58"/>
      <c r="W41" s="71" t="s">
        <v>737</v>
      </c>
      <c r="X41" s="58">
        <v>1</v>
      </c>
      <c r="Y41" s="105">
        <v>0</v>
      </c>
      <c r="Z41" s="49">
        <f>X41/E41</f>
        <v>0.14285714285714285</v>
      </c>
      <c r="AA41" s="71" t="s">
        <v>738</v>
      </c>
    </row>
    <row r="42" spans="1:27" x14ac:dyDescent="0.25">
      <c r="A42" s="139" t="s">
        <v>40</v>
      </c>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ht="165" x14ac:dyDescent="0.25">
      <c r="A43" s="71" t="s">
        <v>739</v>
      </c>
      <c r="B43" s="58" t="s">
        <v>33</v>
      </c>
      <c r="C43" s="58" t="s">
        <v>34</v>
      </c>
      <c r="D43" s="58">
        <v>4</v>
      </c>
      <c r="E43" s="58">
        <v>7</v>
      </c>
      <c r="F43" s="58">
        <v>0</v>
      </c>
      <c r="G43" s="43"/>
      <c r="H43" s="71"/>
      <c r="I43" s="58">
        <v>0</v>
      </c>
      <c r="J43" s="43" t="s">
        <v>46</v>
      </c>
      <c r="K43" s="58">
        <v>7</v>
      </c>
      <c r="L43" s="58">
        <v>2</v>
      </c>
      <c r="M43" s="43" t="s">
        <v>740</v>
      </c>
      <c r="N43" s="58">
        <v>5</v>
      </c>
      <c r="O43" s="43" t="s">
        <v>741</v>
      </c>
      <c r="P43" s="58">
        <v>7</v>
      </c>
      <c r="Q43" s="58">
        <v>6</v>
      </c>
      <c r="R43" s="79" t="s">
        <v>742</v>
      </c>
      <c r="S43" s="58">
        <v>4</v>
      </c>
      <c r="T43" s="71" t="s">
        <v>743</v>
      </c>
      <c r="U43" s="58">
        <v>7</v>
      </c>
      <c r="V43" s="58">
        <v>2</v>
      </c>
      <c r="W43" s="71" t="s">
        <v>1169</v>
      </c>
      <c r="X43" s="58">
        <v>2</v>
      </c>
      <c r="Y43" s="49">
        <f>2/7</f>
        <v>0.2857142857142857</v>
      </c>
      <c r="Z43" s="49">
        <f>2/E43</f>
        <v>0.2857142857142857</v>
      </c>
      <c r="AA43" s="148" t="s">
        <v>744</v>
      </c>
    </row>
    <row r="44" spans="1:27" ht="60" x14ac:dyDescent="0.25">
      <c r="A44" s="71" t="s">
        <v>745</v>
      </c>
      <c r="B44" s="58" t="s">
        <v>33</v>
      </c>
      <c r="C44" s="58" t="s">
        <v>34</v>
      </c>
      <c r="D44" s="58">
        <v>3040</v>
      </c>
      <c r="E44" s="58">
        <v>3800</v>
      </c>
      <c r="F44" s="58">
        <v>800</v>
      </c>
      <c r="G44" s="43"/>
      <c r="H44" s="71"/>
      <c r="I44" s="58">
        <v>1110</v>
      </c>
      <c r="J44" s="43" t="s">
        <v>746</v>
      </c>
      <c r="K44" s="58">
        <v>900</v>
      </c>
      <c r="L44" s="58">
        <v>635</v>
      </c>
      <c r="M44" s="43" t="s">
        <v>747</v>
      </c>
      <c r="N44" s="58">
        <v>2583</v>
      </c>
      <c r="O44" s="43" t="s">
        <v>748</v>
      </c>
      <c r="P44" s="58">
        <v>1000</v>
      </c>
      <c r="Q44" s="58">
        <v>897</v>
      </c>
      <c r="R44" s="79" t="s">
        <v>749</v>
      </c>
      <c r="S44" s="58">
        <v>2257</v>
      </c>
      <c r="T44" s="71" t="s">
        <v>750</v>
      </c>
      <c r="U44" s="58">
        <v>1100</v>
      </c>
      <c r="V44" s="58">
        <v>1094</v>
      </c>
      <c r="W44" s="71" t="s">
        <v>751</v>
      </c>
      <c r="X44" s="58">
        <f>I44+N44+S44+V44</f>
        <v>7044</v>
      </c>
      <c r="Y44" s="49">
        <f>1094/1100</f>
        <v>0.99454545454545451</v>
      </c>
      <c r="Z44" s="49">
        <v>1</v>
      </c>
      <c r="AA44" s="148"/>
    </row>
    <row r="47" spans="1:27" ht="36.75" customHeight="1" x14ac:dyDescent="0.25">
      <c r="A47" s="12" t="s">
        <v>1149</v>
      </c>
      <c r="B47" s="22">
        <f>(Y9+Y11+Y12+Y13+Y14+Y19+Y20+Y21+Y22+Y25+Y27+Y29+Y34+Y35+Y36+Y37+Y38+Y43+Y44)/19</f>
        <v>0.83231778274305068</v>
      </c>
      <c r="D47" s="14" t="s">
        <v>1154</v>
      </c>
      <c r="E47" s="22">
        <f>(Z9+Z11+Z12+Z13+Z14+Z17+Z19+Z20+Z21+Z22+Z25+Z27+Z28+Z29+Z32+Z34+Z35+Z36+Z37+Z38+Z41+Z43+Z44)/23</f>
        <v>0.92854345028258067</v>
      </c>
    </row>
    <row r="48" spans="1:27" ht="30" x14ac:dyDescent="0.25">
      <c r="A48" s="12" t="s">
        <v>292</v>
      </c>
      <c r="B48" s="22">
        <f>B47*0.17</f>
        <v>0.14149402306631861</v>
      </c>
      <c r="D48" s="14" t="s">
        <v>293</v>
      </c>
      <c r="E48" s="22">
        <f>E47*0.17</f>
        <v>0.15785238654803874</v>
      </c>
    </row>
  </sheetData>
  <sheetProtection formatCells="0" formatColumns="0" formatRows="0" insertColumns="0" insertRows="0" insertHyperlinks="0" deleteColumns="0" deleteRows="0" sort="0" autoFilter="0" pivotTables="0"/>
  <autoFilter ref="Y1:Y48" xr:uid="{E4BD9546-2349-4B05-AFA8-09EB572B0760}"/>
  <mergeCells count="20">
    <mergeCell ref="AA27:AA29"/>
    <mergeCell ref="A7:AA7"/>
    <mergeCell ref="A8:AA8"/>
    <mergeCell ref="A10:AA10"/>
    <mergeCell ref="AA11:AA14"/>
    <mergeCell ref="A15:AA15"/>
    <mergeCell ref="A16:AA16"/>
    <mergeCell ref="A18:AA18"/>
    <mergeCell ref="AA19:AA22"/>
    <mergeCell ref="A23:AA23"/>
    <mergeCell ref="A24:AA24"/>
    <mergeCell ref="A26:AA26"/>
    <mergeCell ref="A42:AA42"/>
    <mergeCell ref="AA43:AA44"/>
    <mergeCell ref="A30:AA30"/>
    <mergeCell ref="A31:AA31"/>
    <mergeCell ref="A33:AA33"/>
    <mergeCell ref="AA34:AA38"/>
    <mergeCell ref="A39:AA39"/>
    <mergeCell ref="A40:AA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EFC9-2625-41B2-8B93-DFCF4F648627}">
  <dimension ref="A1:AA38"/>
  <sheetViews>
    <sheetView zoomScaleNormal="100" workbookViewId="0">
      <pane xSplit="1" ySplit="8" topLeftCell="B22" activePane="bottomRight" state="frozen"/>
      <selection pane="topRight" activeCell="B1" sqref="B1"/>
      <selection pane="bottomLeft" activeCell="A9" sqref="A9"/>
      <selection pane="bottomRight" activeCell="A22" sqref="A22"/>
    </sheetView>
  </sheetViews>
  <sheetFormatPr baseColWidth="10" defaultColWidth="30" defaultRowHeight="15" x14ac:dyDescent="0.25"/>
  <cols>
    <col min="1" max="1" width="30" style="94"/>
    <col min="2" max="6" width="30" style="17"/>
    <col min="7" max="8" width="30" style="94"/>
    <col min="9" max="9" width="30" style="13"/>
    <col min="10" max="10" width="30" style="94"/>
    <col min="11" max="12" width="30" style="17"/>
    <col min="13" max="13" width="30" style="94"/>
    <col min="14" max="14" width="30" style="17"/>
    <col min="15" max="15" width="30" style="94"/>
    <col min="16" max="17" width="30" style="17"/>
    <col min="18" max="18" width="30" style="94"/>
    <col min="19" max="19" width="30" style="17"/>
    <col min="20" max="20" width="30" style="69"/>
    <col min="21" max="22" width="30" style="17"/>
    <col min="23" max="23" width="30" style="94"/>
    <col min="24" max="26" width="30" style="17"/>
    <col min="27" max="27" width="30" style="94"/>
    <col min="28" max="16384" width="30" style="93"/>
  </cols>
  <sheetData>
    <row r="1" spans="1:27" x14ac:dyDescent="0.25">
      <c r="C1" s="97" t="s">
        <v>0</v>
      </c>
    </row>
    <row r="2" spans="1:27" x14ac:dyDescent="0.25">
      <c r="C2" s="97" t="s">
        <v>1</v>
      </c>
    </row>
    <row r="3" spans="1:27" x14ac:dyDescent="0.25">
      <c r="C3" s="97"/>
    </row>
    <row r="4" spans="1:27" x14ac:dyDescent="0.25">
      <c r="C4" s="97" t="s">
        <v>752</v>
      </c>
    </row>
    <row r="6" spans="1:27" x14ac:dyDescent="0.25">
      <c r="A6" s="118" t="s">
        <v>3</v>
      </c>
      <c r="B6" s="119" t="s">
        <v>4</v>
      </c>
      <c r="C6" s="119" t="s">
        <v>5</v>
      </c>
      <c r="D6" s="119" t="s">
        <v>6</v>
      </c>
      <c r="E6" s="119" t="s">
        <v>7</v>
      </c>
      <c r="F6" s="120" t="s">
        <v>8</v>
      </c>
      <c r="G6" s="121" t="s">
        <v>9</v>
      </c>
      <c r="H6" s="121" t="s">
        <v>10</v>
      </c>
      <c r="I6" s="122" t="s">
        <v>11</v>
      </c>
      <c r="J6" s="121" t="s">
        <v>12</v>
      </c>
      <c r="K6" s="120" t="s">
        <v>13</v>
      </c>
      <c r="L6" s="123" t="s">
        <v>14</v>
      </c>
      <c r="M6" s="121" t="s">
        <v>15</v>
      </c>
      <c r="N6" s="123" t="s">
        <v>16</v>
      </c>
      <c r="O6" s="121" t="s">
        <v>17</v>
      </c>
      <c r="P6" s="120" t="s">
        <v>18</v>
      </c>
      <c r="Q6" s="123" t="s">
        <v>19</v>
      </c>
      <c r="R6" s="121" t="s">
        <v>20</v>
      </c>
      <c r="S6" s="123" t="s">
        <v>21</v>
      </c>
      <c r="T6" s="124" t="s">
        <v>22</v>
      </c>
      <c r="U6" s="120" t="s">
        <v>23</v>
      </c>
      <c r="V6" s="123" t="s">
        <v>24</v>
      </c>
      <c r="W6" s="121" t="s">
        <v>25</v>
      </c>
      <c r="X6" s="125" t="s">
        <v>26</v>
      </c>
      <c r="Y6" s="125" t="s">
        <v>27</v>
      </c>
      <c r="Z6" s="125" t="s">
        <v>28</v>
      </c>
      <c r="AA6" s="118" t="s">
        <v>29</v>
      </c>
    </row>
    <row r="7" spans="1:27" x14ac:dyDescent="0.25">
      <c r="A7" s="151" t="s">
        <v>753</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50"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ht="345" x14ac:dyDescent="0.25">
      <c r="A9" s="43" t="s">
        <v>754</v>
      </c>
      <c r="B9" s="100" t="s">
        <v>33</v>
      </c>
      <c r="C9" s="100" t="s">
        <v>34</v>
      </c>
      <c r="D9" s="100">
        <v>100</v>
      </c>
      <c r="E9" s="100">
        <v>30</v>
      </c>
      <c r="F9" s="100">
        <v>6</v>
      </c>
      <c r="G9" s="43"/>
      <c r="H9" s="43"/>
      <c r="I9" s="70">
        <v>10</v>
      </c>
      <c r="J9" s="43" t="s">
        <v>755</v>
      </c>
      <c r="K9" s="100">
        <v>15</v>
      </c>
      <c r="L9" s="100">
        <v>19</v>
      </c>
      <c r="M9" s="43" t="s">
        <v>756</v>
      </c>
      <c r="N9" s="100">
        <v>31</v>
      </c>
      <c r="O9" s="43" t="s">
        <v>757</v>
      </c>
      <c r="P9" s="100">
        <v>24</v>
      </c>
      <c r="Q9" s="100">
        <v>46</v>
      </c>
      <c r="R9" s="43" t="s">
        <v>758</v>
      </c>
      <c r="S9" s="100">
        <v>65</v>
      </c>
      <c r="T9" s="102" t="s">
        <v>759</v>
      </c>
      <c r="U9" s="100">
        <v>30</v>
      </c>
      <c r="V9" s="130">
        <v>101</v>
      </c>
      <c r="W9" s="134" t="s">
        <v>1208</v>
      </c>
      <c r="X9" s="100">
        <f>V9</f>
        <v>101</v>
      </c>
      <c r="Y9" s="49">
        <v>1</v>
      </c>
      <c r="Z9" s="50">
        <v>1</v>
      </c>
      <c r="AA9" s="43" t="s">
        <v>760</v>
      </c>
    </row>
    <row r="10" spans="1:27" x14ac:dyDescent="0.25">
      <c r="A10" s="150"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409.5" x14ac:dyDescent="0.25">
      <c r="A11" s="43" t="s">
        <v>761</v>
      </c>
      <c r="B11" s="100" t="s">
        <v>33</v>
      </c>
      <c r="C11" s="100" t="s">
        <v>34</v>
      </c>
      <c r="D11" s="100">
        <v>20</v>
      </c>
      <c r="E11" s="100">
        <v>6</v>
      </c>
      <c r="F11" s="100">
        <v>1</v>
      </c>
      <c r="G11" s="43"/>
      <c r="H11" s="43"/>
      <c r="I11" s="70">
        <v>1</v>
      </c>
      <c r="J11" s="43" t="s">
        <v>762</v>
      </c>
      <c r="K11" s="100">
        <v>3</v>
      </c>
      <c r="L11" s="100">
        <v>4</v>
      </c>
      <c r="M11" s="43" t="s">
        <v>763</v>
      </c>
      <c r="N11" s="100">
        <v>8</v>
      </c>
      <c r="O11" s="43" t="s">
        <v>764</v>
      </c>
      <c r="P11" s="100">
        <v>5</v>
      </c>
      <c r="Q11" s="100">
        <v>13</v>
      </c>
      <c r="R11" s="43" t="s">
        <v>765</v>
      </c>
      <c r="S11" s="100">
        <v>20</v>
      </c>
      <c r="T11" s="102" t="s">
        <v>766</v>
      </c>
      <c r="U11" s="100">
        <v>6</v>
      </c>
      <c r="V11" s="130">
        <v>27</v>
      </c>
      <c r="W11" s="135" t="s">
        <v>1200</v>
      </c>
      <c r="X11" s="100">
        <v>27</v>
      </c>
      <c r="Y11" s="50">
        <v>1</v>
      </c>
      <c r="Z11" s="50">
        <v>1</v>
      </c>
      <c r="AA11" s="152" t="s">
        <v>767</v>
      </c>
    </row>
    <row r="12" spans="1:27" ht="345" x14ac:dyDescent="0.25">
      <c r="A12" s="43" t="s">
        <v>768</v>
      </c>
      <c r="B12" s="100" t="s">
        <v>33</v>
      </c>
      <c r="C12" s="100" t="s">
        <v>34</v>
      </c>
      <c r="D12" s="100">
        <v>30</v>
      </c>
      <c r="E12" s="100">
        <v>6</v>
      </c>
      <c r="F12" s="100">
        <v>1</v>
      </c>
      <c r="G12" s="43"/>
      <c r="H12" s="43"/>
      <c r="I12" s="70">
        <v>2</v>
      </c>
      <c r="J12" s="43" t="s">
        <v>769</v>
      </c>
      <c r="K12" s="100">
        <v>3</v>
      </c>
      <c r="L12" s="100">
        <v>4</v>
      </c>
      <c r="M12" s="43" t="s">
        <v>770</v>
      </c>
      <c r="N12" s="100">
        <v>7</v>
      </c>
      <c r="O12" s="43" t="s">
        <v>771</v>
      </c>
      <c r="P12" s="100">
        <v>5</v>
      </c>
      <c r="Q12" s="100">
        <v>12</v>
      </c>
      <c r="R12" s="43" t="s">
        <v>772</v>
      </c>
      <c r="S12" s="100">
        <v>20</v>
      </c>
      <c r="T12" s="102" t="s">
        <v>773</v>
      </c>
      <c r="U12" s="100">
        <v>6</v>
      </c>
      <c r="V12" s="130">
        <v>33</v>
      </c>
      <c r="W12" s="135" t="s">
        <v>1201</v>
      </c>
      <c r="X12" s="100">
        <v>33</v>
      </c>
      <c r="Y12" s="50">
        <v>1</v>
      </c>
      <c r="Z12" s="50">
        <v>1</v>
      </c>
      <c r="AA12" s="152"/>
    </row>
    <row r="13" spans="1:27" ht="240" x14ac:dyDescent="0.25">
      <c r="A13" s="43" t="s">
        <v>774</v>
      </c>
      <c r="B13" s="100" t="s">
        <v>33</v>
      </c>
      <c r="C13" s="100" t="s">
        <v>34</v>
      </c>
      <c r="D13" s="100">
        <v>25</v>
      </c>
      <c r="E13" s="100">
        <v>10</v>
      </c>
      <c r="F13" s="100">
        <v>2</v>
      </c>
      <c r="G13" s="43"/>
      <c r="H13" s="43"/>
      <c r="I13" s="70">
        <v>3</v>
      </c>
      <c r="J13" s="43" t="s">
        <v>775</v>
      </c>
      <c r="K13" s="100">
        <v>5</v>
      </c>
      <c r="L13" s="100">
        <v>5</v>
      </c>
      <c r="M13" s="43" t="s">
        <v>776</v>
      </c>
      <c r="N13" s="100">
        <v>7</v>
      </c>
      <c r="O13" s="43" t="s">
        <v>777</v>
      </c>
      <c r="P13" s="100">
        <v>8</v>
      </c>
      <c r="Q13" s="100">
        <v>11</v>
      </c>
      <c r="R13" s="43" t="s">
        <v>778</v>
      </c>
      <c r="S13" s="100">
        <v>13</v>
      </c>
      <c r="T13" s="102" t="s">
        <v>779</v>
      </c>
      <c r="U13" s="100">
        <v>10</v>
      </c>
      <c r="V13" s="130">
        <v>24</v>
      </c>
      <c r="W13" s="135" t="s">
        <v>1202</v>
      </c>
      <c r="X13" s="100">
        <v>24</v>
      </c>
      <c r="Y13" s="50">
        <v>1</v>
      </c>
      <c r="Z13" s="50">
        <v>1</v>
      </c>
      <c r="AA13" s="152"/>
    </row>
    <row r="14" spans="1:27" ht="300" x14ac:dyDescent="0.25">
      <c r="A14" s="43" t="s">
        <v>780</v>
      </c>
      <c r="B14" s="100" t="s">
        <v>33</v>
      </c>
      <c r="C14" s="100" t="s">
        <v>34</v>
      </c>
      <c r="D14" s="100">
        <v>25</v>
      </c>
      <c r="E14" s="100">
        <v>8</v>
      </c>
      <c r="F14" s="100">
        <v>2</v>
      </c>
      <c r="G14" s="43"/>
      <c r="H14" s="43"/>
      <c r="I14" s="70">
        <v>4</v>
      </c>
      <c r="J14" s="43" t="s">
        <v>781</v>
      </c>
      <c r="K14" s="100">
        <v>4</v>
      </c>
      <c r="L14" s="100">
        <v>6</v>
      </c>
      <c r="M14" s="43" t="s">
        <v>782</v>
      </c>
      <c r="N14" s="100">
        <v>9</v>
      </c>
      <c r="O14" s="43" t="s">
        <v>783</v>
      </c>
      <c r="P14" s="100">
        <v>6</v>
      </c>
      <c r="Q14" s="100">
        <v>10</v>
      </c>
      <c r="R14" s="43" t="s">
        <v>784</v>
      </c>
      <c r="S14" s="100">
        <v>12</v>
      </c>
      <c r="T14" s="102" t="s">
        <v>785</v>
      </c>
      <c r="U14" s="100">
        <v>8</v>
      </c>
      <c r="V14" s="130">
        <v>17</v>
      </c>
      <c r="W14" s="135" t="s">
        <v>1203</v>
      </c>
      <c r="X14" s="100">
        <v>17</v>
      </c>
      <c r="Y14" s="49">
        <v>1</v>
      </c>
      <c r="Z14" s="50">
        <v>1</v>
      </c>
      <c r="AA14" s="152"/>
    </row>
    <row r="15" spans="1:27" ht="409.5" x14ac:dyDescent="0.25">
      <c r="A15" s="43" t="s">
        <v>786</v>
      </c>
      <c r="B15" s="100" t="s">
        <v>33</v>
      </c>
      <c r="C15" s="100" t="s">
        <v>34</v>
      </c>
      <c r="D15" s="100">
        <v>22</v>
      </c>
      <c r="E15" s="100">
        <v>8</v>
      </c>
      <c r="F15" s="100">
        <v>2</v>
      </c>
      <c r="G15" s="43"/>
      <c r="H15" s="43"/>
      <c r="I15" s="70">
        <v>8</v>
      </c>
      <c r="J15" s="43" t="s">
        <v>787</v>
      </c>
      <c r="K15" s="100">
        <v>4</v>
      </c>
      <c r="L15" s="100">
        <v>12</v>
      </c>
      <c r="M15" s="43" t="s">
        <v>788</v>
      </c>
      <c r="N15" s="100">
        <v>19</v>
      </c>
      <c r="O15" s="43" t="s">
        <v>789</v>
      </c>
      <c r="P15" s="100">
        <v>6</v>
      </c>
      <c r="Q15" s="100">
        <v>29</v>
      </c>
      <c r="R15" s="43" t="s">
        <v>790</v>
      </c>
      <c r="S15" s="100">
        <v>44</v>
      </c>
      <c r="T15" s="102" t="s">
        <v>791</v>
      </c>
      <c r="U15" s="100">
        <v>8</v>
      </c>
      <c r="V15" s="130">
        <v>62</v>
      </c>
      <c r="W15" s="135" t="s">
        <v>1204</v>
      </c>
      <c r="X15" s="100">
        <v>62</v>
      </c>
      <c r="Y15" s="50">
        <v>1</v>
      </c>
      <c r="Z15" s="50">
        <v>1</v>
      </c>
      <c r="AA15" s="152"/>
    </row>
    <row r="16" spans="1:27" ht="409.5" x14ac:dyDescent="0.25">
      <c r="A16" s="43" t="s">
        <v>792</v>
      </c>
      <c r="B16" s="100" t="s">
        <v>33</v>
      </c>
      <c r="C16" s="100" t="s">
        <v>34</v>
      </c>
      <c r="D16" s="100">
        <v>200</v>
      </c>
      <c r="E16" s="100">
        <v>200</v>
      </c>
      <c r="F16" s="100">
        <v>140</v>
      </c>
      <c r="G16" s="43"/>
      <c r="H16" s="43"/>
      <c r="I16" s="70">
        <v>276</v>
      </c>
      <c r="J16" s="43" t="s">
        <v>793</v>
      </c>
      <c r="K16" s="100">
        <v>160</v>
      </c>
      <c r="L16" s="100">
        <v>240</v>
      </c>
      <c r="M16" s="43" t="s">
        <v>794</v>
      </c>
      <c r="N16" s="100">
        <v>518</v>
      </c>
      <c r="O16" s="43" t="s">
        <v>795</v>
      </c>
      <c r="P16" s="100">
        <v>180</v>
      </c>
      <c r="Q16" s="100">
        <v>1631</v>
      </c>
      <c r="R16" s="43" t="s">
        <v>796</v>
      </c>
      <c r="S16" s="100">
        <v>2700</v>
      </c>
      <c r="T16" s="102" t="s">
        <v>797</v>
      </c>
      <c r="U16" s="100">
        <v>200</v>
      </c>
      <c r="V16" s="130">
        <v>3799</v>
      </c>
      <c r="W16" s="135" t="s">
        <v>1205</v>
      </c>
      <c r="X16" s="100">
        <v>3799</v>
      </c>
      <c r="Y16" s="50">
        <v>1</v>
      </c>
      <c r="Z16" s="50">
        <v>1</v>
      </c>
      <c r="AA16" s="152"/>
    </row>
    <row r="17" spans="1:27" ht="90" x14ac:dyDescent="0.25">
      <c r="A17" s="43" t="s">
        <v>798</v>
      </c>
      <c r="B17" s="100" t="s">
        <v>33</v>
      </c>
      <c r="C17" s="100" t="s">
        <v>128</v>
      </c>
      <c r="D17" s="100">
        <v>70</v>
      </c>
      <c r="E17" s="100">
        <v>80</v>
      </c>
      <c r="F17" s="100">
        <v>70</v>
      </c>
      <c r="G17" s="43"/>
      <c r="H17" s="43"/>
      <c r="I17" s="70">
        <v>88</v>
      </c>
      <c r="J17" s="43" t="s">
        <v>799</v>
      </c>
      <c r="K17" s="100">
        <v>73.3</v>
      </c>
      <c r="L17" s="100">
        <v>90.57</v>
      </c>
      <c r="M17" s="43" t="s">
        <v>800</v>
      </c>
      <c r="N17" s="100">
        <v>90.11</v>
      </c>
      <c r="O17" s="43" t="s">
        <v>801</v>
      </c>
      <c r="P17" s="100">
        <v>76.599999999999994</v>
      </c>
      <c r="Q17" s="100">
        <v>91.86</v>
      </c>
      <c r="R17" s="43" t="s">
        <v>802</v>
      </c>
      <c r="S17" s="100">
        <v>90.66</v>
      </c>
      <c r="T17" s="102" t="s">
        <v>803</v>
      </c>
      <c r="U17" s="100">
        <v>80</v>
      </c>
      <c r="V17" s="100">
        <v>91.97</v>
      </c>
      <c r="W17" s="43" t="s">
        <v>1180</v>
      </c>
      <c r="X17" s="100">
        <v>91.97</v>
      </c>
      <c r="Y17" s="50">
        <v>1</v>
      </c>
      <c r="Z17" s="50">
        <v>1</v>
      </c>
      <c r="AA17" s="152"/>
    </row>
    <row r="18" spans="1:27" x14ac:dyDescent="0.25">
      <c r="A18" s="151" t="s">
        <v>804</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row>
    <row r="19" spans="1:27" x14ac:dyDescent="0.25">
      <c r="A19" s="150" t="s">
        <v>31</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ht="105" x14ac:dyDescent="0.25">
      <c r="A20" s="43" t="s">
        <v>805</v>
      </c>
      <c r="B20" s="100" t="s">
        <v>42</v>
      </c>
      <c r="C20" s="100" t="s">
        <v>34</v>
      </c>
      <c r="D20" s="100">
        <v>12</v>
      </c>
      <c r="E20" s="100">
        <v>12</v>
      </c>
      <c r="F20" s="100">
        <v>12</v>
      </c>
      <c r="G20" s="43"/>
      <c r="H20" s="43"/>
      <c r="I20" s="70">
        <v>12</v>
      </c>
      <c r="J20" s="43" t="s">
        <v>806</v>
      </c>
      <c r="K20" s="100">
        <v>12</v>
      </c>
      <c r="L20" s="100">
        <v>17</v>
      </c>
      <c r="M20" s="43" t="s">
        <v>807</v>
      </c>
      <c r="N20" s="100">
        <v>21</v>
      </c>
      <c r="O20" s="43" t="s">
        <v>808</v>
      </c>
      <c r="P20" s="100">
        <v>12</v>
      </c>
      <c r="Q20" s="100">
        <v>23</v>
      </c>
      <c r="R20" s="43" t="s">
        <v>809</v>
      </c>
      <c r="S20" s="100">
        <v>29</v>
      </c>
      <c r="T20" s="102" t="s">
        <v>810</v>
      </c>
      <c r="U20" s="100">
        <v>12</v>
      </c>
      <c r="V20" s="130">
        <v>18</v>
      </c>
      <c r="W20" s="135" t="s">
        <v>1209</v>
      </c>
      <c r="X20" s="100">
        <v>18</v>
      </c>
      <c r="Y20" s="50">
        <v>1</v>
      </c>
      <c r="Z20" s="50">
        <v>1</v>
      </c>
      <c r="AA20" s="43" t="s">
        <v>760</v>
      </c>
    </row>
    <row r="21" spans="1:27" x14ac:dyDescent="0.25">
      <c r="A21" s="150" t="s">
        <v>40</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row>
    <row r="22" spans="1:27" ht="405" x14ac:dyDescent="0.25">
      <c r="A22" s="43" t="s">
        <v>811</v>
      </c>
      <c r="B22" s="100" t="s">
        <v>42</v>
      </c>
      <c r="C22" s="100" t="s">
        <v>34</v>
      </c>
      <c r="D22" s="100">
        <v>8</v>
      </c>
      <c r="E22" s="100">
        <v>8</v>
      </c>
      <c r="F22" s="100">
        <v>8</v>
      </c>
      <c r="G22" s="43"/>
      <c r="H22" s="43"/>
      <c r="I22" s="70">
        <v>8</v>
      </c>
      <c r="J22" s="43" t="s">
        <v>812</v>
      </c>
      <c r="K22" s="100">
        <v>8</v>
      </c>
      <c r="L22" s="100">
        <v>11</v>
      </c>
      <c r="M22" s="43" t="s">
        <v>813</v>
      </c>
      <c r="N22" s="100">
        <v>13</v>
      </c>
      <c r="O22" s="43" t="s">
        <v>814</v>
      </c>
      <c r="P22" s="100">
        <v>8</v>
      </c>
      <c r="Q22" s="100">
        <v>12</v>
      </c>
      <c r="R22" s="43" t="s">
        <v>815</v>
      </c>
      <c r="S22" s="100">
        <v>16</v>
      </c>
      <c r="T22" s="102" t="s">
        <v>816</v>
      </c>
      <c r="U22" s="100">
        <v>8</v>
      </c>
      <c r="V22" s="130">
        <v>13</v>
      </c>
      <c r="W22" s="135" t="s">
        <v>1181</v>
      </c>
      <c r="X22" s="100">
        <v>13</v>
      </c>
      <c r="Y22" s="50">
        <v>1</v>
      </c>
      <c r="Z22" s="50">
        <v>1</v>
      </c>
      <c r="AA22" s="152" t="s">
        <v>767</v>
      </c>
    </row>
    <row r="23" spans="1:27" ht="300" x14ac:dyDescent="0.25">
      <c r="A23" s="43" t="s">
        <v>817</v>
      </c>
      <c r="B23" s="100" t="s">
        <v>42</v>
      </c>
      <c r="C23" s="100" t="s">
        <v>34</v>
      </c>
      <c r="D23" s="100">
        <v>4</v>
      </c>
      <c r="E23" s="100">
        <v>4</v>
      </c>
      <c r="F23" s="100">
        <v>4</v>
      </c>
      <c r="G23" s="43"/>
      <c r="H23" s="43"/>
      <c r="I23" s="70">
        <v>4</v>
      </c>
      <c r="J23" s="43" t="s">
        <v>818</v>
      </c>
      <c r="K23" s="100">
        <v>4</v>
      </c>
      <c r="L23" s="100">
        <v>6</v>
      </c>
      <c r="M23" s="43" t="s">
        <v>819</v>
      </c>
      <c r="N23" s="100">
        <v>8</v>
      </c>
      <c r="O23" s="43" t="s">
        <v>820</v>
      </c>
      <c r="P23" s="100">
        <v>4</v>
      </c>
      <c r="Q23" s="100">
        <v>11</v>
      </c>
      <c r="R23" s="43" t="s">
        <v>821</v>
      </c>
      <c r="S23" s="100">
        <v>16</v>
      </c>
      <c r="T23" s="126" t="s">
        <v>822</v>
      </c>
      <c r="U23" s="100">
        <v>4</v>
      </c>
      <c r="V23" s="130">
        <v>5</v>
      </c>
      <c r="W23" s="135" t="s">
        <v>1182</v>
      </c>
      <c r="X23" s="100">
        <v>5</v>
      </c>
      <c r="Y23" s="50">
        <v>1</v>
      </c>
      <c r="Z23" s="50">
        <v>1</v>
      </c>
      <c r="AA23" s="152"/>
    </row>
    <row r="24" spans="1:27" x14ac:dyDescent="0.25">
      <c r="A24" s="151" t="s">
        <v>823</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x14ac:dyDescent="0.25">
      <c r="A25" s="150" t="s">
        <v>31</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ht="165" x14ac:dyDescent="0.25">
      <c r="A26" s="43" t="s">
        <v>824</v>
      </c>
      <c r="B26" s="100" t="s">
        <v>33</v>
      </c>
      <c r="C26" s="100" t="s">
        <v>34</v>
      </c>
      <c r="D26" s="100">
        <v>0</v>
      </c>
      <c r="E26" s="100">
        <v>1</v>
      </c>
      <c r="F26" s="100">
        <v>0</v>
      </c>
      <c r="G26" s="43"/>
      <c r="H26" s="43"/>
      <c r="I26" s="70">
        <v>0</v>
      </c>
      <c r="J26" s="43" t="s">
        <v>46</v>
      </c>
      <c r="K26" s="100">
        <v>1</v>
      </c>
      <c r="L26" s="100">
        <v>1</v>
      </c>
      <c r="M26" s="43" t="s">
        <v>825</v>
      </c>
      <c r="N26" s="100">
        <v>1</v>
      </c>
      <c r="O26" s="43" t="s">
        <v>825</v>
      </c>
      <c r="P26" s="100">
        <v>0</v>
      </c>
      <c r="Q26" s="100">
        <v>0</v>
      </c>
      <c r="R26" s="43"/>
      <c r="S26" s="100">
        <v>0</v>
      </c>
      <c r="T26" s="102"/>
      <c r="U26" s="100">
        <v>0</v>
      </c>
      <c r="V26" s="100">
        <v>0</v>
      </c>
      <c r="W26" s="43"/>
      <c r="X26" s="100">
        <v>1</v>
      </c>
      <c r="Y26" s="115">
        <v>0</v>
      </c>
      <c r="Z26" s="50">
        <v>1</v>
      </c>
      <c r="AA26" s="43" t="s">
        <v>767</v>
      </c>
    </row>
    <row r="27" spans="1:27" x14ac:dyDescent="0.25">
      <c r="A27" s="150" t="s">
        <v>40</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1:27" ht="285" x14ac:dyDescent="0.25">
      <c r="A28" s="43" t="s">
        <v>826</v>
      </c>
      <c r="B28" s="100" t="s">
        <v>33</v>
      </c>
      <c r="C28" s="100" t="s">
        <v>34</v>
      </c>
      <c r="D28" s="100">
        <v>1</v>
      </c>
      <c r="E28" s="100">
        <v>4</v>
      </c>
      <c r="F28" s="100">
        <v>1</v>
      </c>
      <c r="G28" s="43"/>
      <c r="H28" s="43"/>
      <c r="I28" s="70">
        <v>1</v>
      </c>
      <c r="J28" s="43" t="s">
        <v>827</v>
      </c>
      <c r="K28" s="100">
        <v>1</v>
      </c>
      <c r="L28" s="100">
        <v>2</v>
      </c>
      <c r="M28" s="43" t="s">
        <v>828</v>
      </c>
      <c r="N28" s="100">
        <v>5</v>
      </c>
      <c r="O28" s="43" t="s">
        <v>829</v>
      </c>
      <c r="P28" s="100">
        <v>1</v>
      </c>
      <c r="Q28" s="100">
        <v>9</v>
      </c>
      <c r="R28" s="43" t="s">
        <v>830</v>
      </c>
      <c r="S28" s="100">
        <v>10</v>
      </c>
      <c r="T28" s="102" t="s">
        <v>831</v>
      </c>
      <c r="U28" s="100">
        <v>1</v>
      </c>
      <c r="V28" s="100">
        <v>3</v>
      </c>
      <c r="W28" s="43" t="s">
        <v>1183</v>
      </c>
      <c r="X28" s="100">
        <f>I28+N28+S28+V28</f>
        <v>19</v>
      </c>
      <c r="Y28" s="50">
        <v>1</v>
      </c>
      <c r="Z28" s="49">
        <v>1</v>
      </c>
      <c r="AA28" s="152" t="s">
        <v>767</v>
      </c>
    </row>
    <row r="29" spans="1:27" ht="120" x14ac:dyDescent="0.25">
      <c r="A29" s="43" t="s">
        <v>832</v>
      </c>
      <c r="B29" s="100" t="s">
        <v>33</v>
      </c>
      <c r="C29" s="100" t="s">
        <v>34</v>
      </c>
      <c r="D29" s="100">
        <v>1</v>
      </c>
      <c r="E29" s="100">
        <v>1</v>
      </c>
      <c r="F29" s="100">
        <v>0</v>
      </c>
      <c r="G29" s="43"/>
      <c r="H29" s="43"/>
      <c r="I29" s="70">
        <v>0</v>
      </c>
      <c r="J29" s="43" t="s">
        <v>833</v>
      </c>
      <c r="K29" s="100">
        <v>1</v>
      </c>
      <c r="L29" s="100">
        <v>0</v>
      </c>
      <c r="M29" s="43" t="s">
        <v>834</v>
      </c>
      <c r="N29" s="100">
        <v>1</v>
      </c>
      <c r="O29" s="43" t="s">
        <v>835</v>
      </c>
      <c r="P29" s="100">
        <v>0</v>
      </c>
      <c r="Q29" s="100">
        <v>0</v>
      </c>
      <c r="R29" s="43"/>
      <c r="S29" s="100">
        <v>0</v>
      </c>
      <c r="T29" s="102"/>
      <c r="U29" s="100">
        <v>0</v>
      </c>
      <c r="V29" s="100">
        <v>0</v>
      </c>
      <c r="W29" s="43"/>
      <c r="X29" s="100">
        <v>1</v>
      </c>
      <c r="Y29" s="127">
        <v>0</v>
      </c>
      <c r="Z29" s="50">
        <v>1</v>
      </c>
      <c r="AA29" s="152"/>
    </row>
    <row r="30" spans="1:27" x14ac:dyDescent="0.25">
      <c r="A30" s="151" t="s">
        <v>836</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row>
    <row r="31" spans="1:27" x14ac:dyDescent="0.25">
      <c r="A31" s="150" t="s">
        <v>31</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165" x14ac:dyDescent="0.25">
      <c r="A32" s="43" t="s">
        <v>837</v>
      </c>
      <c r="B32" s="100" t="s">
        <v>33</v>
      </c>
      <c r="C32" s="100" t="s">
        <v>34</v>
      </c>
      <c r="D32" s="100">
        <v>1</v>
      </c>
      <c r="E32" s="100">
        <v>2</v>
      </c>
      <c r="F32" s="100">
        <v>1</v>
      </c>
      <c r="G32" s="43"/>
      <c r="H32" s="43"/>
      <c r="I32" s="70">
        <v>1</v>
      </c>
      <c r="J32" s="43" t="s">
        <v>838</v>
      </c>
      <c r="K32" s="100">
        <v>0</v>
      </c>
      <c r="L32" s="100">
        <v>0</v>
      </c>
      <c r="M32" s="43" t="s">
        <v>264</v>
      </c>
      <c r="N32" s="100">
        <v>0</v>
      </c>
      <c r="O32" s="43" t="s">
        <v>264</v>
      </c>
      <c r="P32" s="100">
        <v>0</v>
      </c>
      <c r="Q32" s="100">
        <v>0</v>
      </c>
      <c r="R32" s="43"/>
      <c r="S32" s="100">
        <v>0</v>
      </c>
      <c r="T32" s="102"/>
      <c r="U32" s="100">
        <v>1</v>
      </c>
      <c r="V32" s="100">
        <v>0</v>
      </c>
      <c r="W32" s="43"/>
      <c r="X32" s="100">
        <v>1</v>
      </c>
      <c r="Y32" s="115">
        <v>0</v>
      </c>
      <c r="Z32" s="50">
        <v>0.5</v>
      </c>
      <c r="AA32" s="43" t="s">
        <v>760</v>
      </c>
    </row>
    <row r="33" spans="1:27" x14ac:dyDescent="0.25">
      <c r="A33" s="150" t="s">
        <v>40</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ht="225" x14ac:dyDescent="0.25">
      <c r="A34" s="114" t="s">
        <v>839</v>
      </c>
      <c r="B34" s="100" t="s">
        <v>33</v>
      </c>
      <c r="C34" s="100" t="s">
        <v>34</v>
      </c>
      <c r="D34" s="100">
        <v>620</v>
      </c>
      <c r="E34" s="100">
        <v>1000</v>
      </c>
      <c r="F34" s="100">
        <v>620</v>
      </c>
      <c r="G34" s="43"/>
      <c r="H34" s="43"/>
      <c r="I34" s="70">
        <v>840</v>
      </c>
      <c r="J34" s="43" t="s">
        <v>840</v>
      </c>
      <c r="K34" s="100">
        <v>750</v>
      </c>
      <c r="L34" s="100">
        <v>820</v>
      </c>
      <c r="M34" s="43" t="s">
        <v>841</v>
      </c>
      <c r="N34" s="100">
        <v>850</v>
      </c>
      <c r="O34" s="43" t="s">
        <v>842</v>
      </c>
      <c r="P34" s="100">
        <v>880</v>
      </c>
      <c r="Q34" s="100">
        <v>880</v>
      </c>
      <c r="R34" s="43" t="s">
        <v>843</v>
      </c>
      <c r="S34" s="100">
        <v>880</v>
      </c>
      <c r="T34" s="102" t="s">
        <v>844</v>
      </c>
      <c r="U34" s="100">
        <v>1000</v>
      </c>
      <c r="V34" s="100">
        <v>1000</v>
      </c>
      <c r="W34" s="43" t="s">
        <v>1184</v>
      </c>
      <c r="X34" s="100">
        <v>1000</v>
      </c>
      <c r="Y34" s="50">
        <v>1</v>
      </c>
      <c r="Z34" s="50">
        <v>1</v>
      </c>
      <c r="AA34" s="43" t="s">
        <v>767</v>
      </c>
    </row>
    <row r="37" spans="1:27" ht="36.75" customHeight="1" x14ac:dyDescent="0.25">
      <c r="A37" s="95" t="s">
        <v>1153</v>
      </c>
      <c r="B37" s="96">
        <f>(Y9+Y11+Y12+Y13+Y14+Y15+Y16+Y17+Y20+Y22+Y23+Y28+Y34)/13</f>
        <v>1</v>
      </c>
      <c r="D37" s="98" t="s">
        <v>1154</v>
      </c>
      <c r="E37" s="96">
        <f>(Z9+Z11+Z12+Z13+Z14+Z15+Z16+Z17+Z20+Z22+Z23+Z26+Z28+Z29+Z32+Z34)/16</f>
        <v>0.96875</v>
      </c>
    </row>
    <row r="38" spans="1:27" ht="33.75" customHeight="1" x14ac:dyDescent="0.25">
      <c r="A38" s="95" t="s">
        <v>292</v>
      </c>
      <c r="B38" s="99">
        <f>B37*0.1</f>
        <v>0.1</v>
      </c>
      <c r="D38" s="98" t="s">
        <v>293</v>
      </c>
      <c r="E38" s="96">
        <f>E37*0.1</f>
        <v>9.6875000000000003E-2</v>
      </c>
    </row>
  </sheetData>
  <sheetProtection formatCells="0" formatColumns="0" formatRows="0" insertColumns="0" insertRows="0" insertHyperlinks="0" deleteColumns="0" deleteRows="0" sort="0" autoFilter="0" pivotTables="0"/>
  <mergeCells count="15">
    <mergeCell ref="A30:AA30"/>
    <mergeCell ref="A31:AA31"/>
    <mergeCell ref="A33:AA33"/>
    <mergeCell ref="A21:AA21"/>
    <mergeCell ref="AA22:AA23"/>
    <mergeCell ref="A24:AA24"/>
    <mergeCell ref="A25:AA25"/>
    <mergeCell ref="A27:AA27"/>
    <mergeCell ref="AA28:AA29"/>
    <mergeCell ref="A19:AA19"/>
    <mergeCell ref="A7:AA7"/>
    <mergeCell ref="A8:AA8"/>
    <mergeCell ref="A10:AA10"/>
    <mergeCell ref="AA11:AA17"/>
    <mergeCell ref="A18:AA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2F741-2337-44CE-9904-9B3C0B58F45C}">
  <dimension ref="A1:AA87"/>
  <sheetViews>
    <sheetView zoomScale="90" zoomScaleNormal="90" workbookViewId="0">
      <pane xSplit="1" ySplit="8" topLeftCell="T54" activePane="bottomRight" state="frozen"/>
      <selection pane="topRight" activeCell="B1" sqref="B1"/>
      <selection pane="bottomLeft" activeCell="A9" sqref="A9"/>
      <selection pane="bottomRight" activeCell="W54" sqref="W54"/>
    </sheetView>
  </sheetViews>
  <sheetFormatPr baseColWidth="10" defaultColWidth="30" defaultRowHeight="15" x14ac:dyDescent="0.25"/>
  <cols>
    <col min="1" max="1" width="30" style="10"/>
    <col min="2" max="6" width="30" style="17"/>
    <col min="7" max="8" width="30" style="68"/>
    <col min="9" max="9" width="30" style="17"/>
    <col min="10" max="10" width="30" style="68"/>
    <col min="11" max="12" width="30" style="17"/>
    <col min="13" max="13" width="30" style="10"/>
    <col min="14" max="14" width="30" style="17"/>
    <col min="15" max="15" width="30" style="68"/>
    <col min="16" max="17" width="30" style="17"/>
    <col min="18" max="18" width="30" style="10"/>
    <col min="19" max="19" width="30" style="17"/>
    <col min="20" max="20" width="30" style="23"/>
    <col min="21" max="22" width="30" style="17"/>
    <col min="23" max="23" width="30" style="68"/>
    <col min="24" max="24" width="30" style="13"/>
    <col min="25" max="25" width="30" style="89"/>
    <col min="26" max="26" width="30" style="17"/>
    <col min="27" max="27" width="30" style="10"/>
    <col min="28" max="16384" width="30" style="7"/>
  </cols>
  <sheetData>
    <row r="1" spans="1:27" x14ac:dyDescent="0.25">
      <c r="C1" s="20" t="s">
        <v>0</v>
      </c>
    </row>
    <row r="2" spans="1:27" x14ac:dyDescent="0.25">
      <c r="C2" s="20" t="s">
        <v>1</v>
      </c>
    </row>
    <row r="3" spans="1:27" x14ac:dyDescent="0.25">
      <c r="C3" s="20"/>
    </row>
    <row r="4" spans="1:27" x14ac:dyDescent="0.25">
      <c r="C4" s="20" t="s">
        <v>845</v>
      </c>
    </row>
    <row r="6" spans="1:27" x14ac:dyDescent="0.25">
      <c r="A6" s="30" t="s">
        <v>3</v>
      </c>
      <c r="B6" s="28" t="s">
        <v>4</v>
      </c>
      <c r="C6" s="28" t="s">
        <v>5</v>
      </c>
      <c r="D6" s="28" t="s">
        <v>6</v>
      </c>
      <c r="E6" s="28" t="s">
        <v>7</v>
      </c>
      <c r="F6" s="31" t="s">
        <v>8</v>
      </c>
      <c r="G6" s="33" t="s">
        <v>9</v>
      </c>
      <c r="H6" s="33" t="s">
        <v>10</v>
      </c>
      <c r="I6" s="34" t="s">
        <v>11</v>
      </c>
      <c r="J6" s="33" t="s">
        <v>12</v>
      </c>
      <c r="K6" s="31" t="s">
        <v>13</v>
      </c>
      <c r="L6" s="34" t="s">
        <v>14</v>
      </c>
      <c r="M6" s="84" t="s">
        <v>15</v>
      </c>
      <c r="N6" s="34" t="s">
        <v>16</v>
      </c>
      <c r="O6" s="33" t="s">
        <v>17</v>
      </c>
      <c r="P6" s="31" t="s">
        <v>18</v>
      </c>
      <c r="Q6" s="34" t="s">
        <v>19</v>
      </c>
      <c r="R6" s="84" t="s">
        <v>20</v>
      </c>
      <c r="S6" s="34" t="s">
        <v>21</v>
      </c>
      <c r="T6" s="85" t="s">
        <v>22</v>
      </c>
      <c r="U6" s="31" t="s">
        <v>23</v>
      </c>
      <c r="V6" s="34" t="s">
        <v>24</v>
      </c>
      <c r="W6" s="33" t="s">
        <v>25</v>
      </c>
      <c r="X6" s="35" t="s">
        <v>26</v>
      </c>
      <c r="Y6" s="35" t="s">
        <v>27</v>
      </c>
      <c r="Z6" s="37" t="s">
        <v>28</v>
      </c>
      <c r="AA6" s="30" t="s">
        <v>29</v>
      </c>
    </row>
    <row r="7" spans="1:27" x14ac:dyDescent="0.25">
      <c r="A7" s="137" t="s">
        <v>846</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row>
    <row r="8" spans="1:27" x14ac:dyDescent="0.25">
      <c r="A8" s="139" t="s">
        <v>31</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row>
    <row r="9" spans="1:27" ht="180" x14ac:dyDescent="0.25">
      <c r="A9" s="71" t="s">
        <v>847</v>
      </c>
      <c r="B9" s="58" t="s">
        <v>33</v>
      </c>
      <c r="C9" s="58" t="s">
        <v>128</v>
      </c>
      <c r="D9" s="58">
        <v>0</v>
      </c>
      <c r="E9" s="58">
        <v>100</v>
      </c>
      <c r="F9" s="58">
        <v>10</v>
      </c>
      <c r="G9" s="43"/>
      <c r="H9" s="43"/>
      <c r="I9" s="58">
        <v>10</v>
      </c>
      <c r="J9" s="43" t="s">
        <v>848</v>
      </c>
      <c r="K9" s="58">
        <v>50</v>
      </c>
      <c r="L9" s="58">
        <v>10</v>
      </c>
      <c r="M9" s="71" t="s">
        <v>849</v>
      </c>
      <c r="N9" s="58">
        <v>50</v>
      </c>
      <c r="O9" s="43" t="s">
        <v>850</v>
      </c>
      <c r="P9" s="58">
        <v>100</v>
      </c>
      <c r="Q9" s="58">
        <v>100</v>
      </c>
      <c r="R9" s="71" t="s">
        <v>851</v>
      </c>
      <c r="S9" s="58">
        <v>100</v>
      </c>
      <c r="T9" s="39" t="s">
        <v>851</v>
      </c>
      <c r="U9" s="58">
        <v>0</v>
      </c>
      <c r="V9" s="58">
        <v>0</v>
      </c>
      <c r="W9" s="43"/>
      <c r="X9" s="70">
        <v>100</v>
      </c>
      <c r="Y9" s="115">
        <v>0</v>
      </c>
      <c r="Z9" s="50">
        <v>1</v>
      </c>
      <c r="AA9" s="71" t="s">
        <v>852</v>
      </c>
    </row>
    <row r="10" spans="1:27" x14ac:dyDescent="0.25">
      <c r="A10" s="139" t="s">
        <v>40</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ht="105" x14ac:dyDescent="0.25">
      <c r="A11" s="71" t="s">
        <v>853</v>
      </c>
      <c r="B11" s="58" t="s">
        <v>33</v>
      </c>
      <c r="C11" s="58" t="s">
        <v>128</v>
      </c>
      <c r="D11" s="58">
        <v>0</v>
      </c>
      <c r="E11" s="58">
        <v>100</v>
      </c>
      <c r="F11" s="58">
        <v>0</v>
      </c>
      <c r="G11" s="43"/>
      <c r="H11" s="43"/>
      <c r="I11" s="58">
        <v>0</v>
      </c>
      <c r="J11" s="43" t="s">
        <v>46</v>
      </c>
      <c r="K11" s="58">
        <v>50</v>
      </c>
      <c r="L11" s="58">
        <v>0</v>
      </c>
      <c r="M11" s="71" t="s">
        <v>854</v>
      </c>
      <c r="N11" s="58">
        <v>50</v>
      </c>
      <c r="O11" s="43" t="s">
        <v>855</v>
      </c>
      <c r="P11" s="58">
        <v>100</v>
      </c>
      <c r="Q11" s="58">
        <v>50</v>
      </c>
      <c r="R11" s="71" t="s">
        <v>856</v>
      </c>
      <c r="S11" s="58">
        <v>100</v>
      </c>
      <c r="T11" s="39" t="s">
        <v>857</v>
      </c>
      <c r="U11" s="58">
        <v>0</v>
      </c>
      <c r="V11" s="58"/>
      <c r="W11" s="43"/>
      <c r="X11" s="70">
        <v>100</v>
      </c>
      <c r="Y11" s="115">
        <v>0</v>
      </c>
      <c r="Z11" s="50">
        <v>1</v>
      </c>
      <c r="AA11" s="148" t="s">
        <v>858</v>
      </c>
    </row>
    <row r="12" spans="1:27" ht="105" x14ac:dyDescent="0.25">
      <c r="A12" s="71" t="s">
        <v>859</v>
      </c>
      <c r="B12" s="58" t="s">
        <v>33</v>
      </c>
      <c r="C12" s="58" t="s">
        <v>34</v>
      </c>
      <c r="D12" s="58">
        <v>0</v>
      </c>
      <c r="E12" s="58">
        <v>1</v>
      </c>
      <c r="F12" s="58">
        <v>0</v>
      </c>
      <c r="G12" s="43"/>
      <c r="H12" s="43"/>
      <c r="I12" s="58">
        <v>0</v>
      </c>
      <c r="J12" s="43" t="s">
        <v>46</v>
      </c>
      <c r="K12" s="58">
        <v>1</v>
      </c>
      <c r="L12" s="58">
        <v>0</v>
      </c>
      <c r="M12" s="71" t="s">
        <v>860</v>
      </c>
      <c r="N12" s="58">
        <v>1</v>
      </c>
      <c r="O12" s="43" t="s">
        <v>861</v>
      </c>
      <c r="P12" s="58">
        <v>0</v>
      </c>
      <c r="Q12" s="58">
        <v>0</v>
      </c>
      <c r="R12" s="71"/>
      <c r="S12" s="58">
        <v>0</v>
      </c>
      <c r="T12" s="39"/>
      <c r="U12" s="58">
        <v>0</v>
      </c>
      <c r="V12" s="58">
        <v>0</v>
      </c>
      <c r="W12" s="43"/>
      <c r="X12" s="70">
        <v>1</v>
      </c>
      <c r="Y12" s="115">
        <v>0</v>
      </c>
      <c r="Z12" s="50">
        <v>1</v>
      </c>
      <c r="AA12" s="148"/>
    </row>
    <row r="13" spans="1:27" ht="120" x14ac:dyDescent="0.25">
      <c r="A13" s="71" t="s">
        <v>862</v>
      </c>
      <c r="B13" s="58" t="s">
        <v>33</v>
      </c>
      <c r="C13" s="58" t="s">
        <v>34</v>
      </c>
      <c r="D13" s="58">
        <v>0</v>
      </c>
      <c r="E13" s="58">
        <v>1</v>
      </c>
      <c r="F13" s="58">
        <v>0</v>
      </c>
      <c r="G13" s="43"/>
      <c r="H13" s="43"/>
      <c r="I13" s="58">
        <v>0</v>
      </c>
      <c r="J13" s="43" t="s">
        <v>46</v>
      </c>
      <c r="K13" s="58">
        <v>1</v>
      </c>
      <c r="L13" s="58">
        <v>0</v>
      </c>
      <c r="M13" s="71" t="s">
        <v>863</v>
      </c>
      <c r="N13" s="58">
        <v>1</v>
      </c>
      <c r="O13" s="43" t="s">
        <v>864</v>
      </c>
      <c r="P13" s="58">
        <v>0</v>
      </c>
      <c r="Q13" s="58">
        <v>1</v>
      </c>
      <c r="R13" s="71" t="s">
        <v>865</v>
      </c>
      <c r="S13" s="58">
        <v>1</v>
      </c>
      <c r="T13" s="39" t="s">
        <v>865</v>
      </c>
      <c r="U13" s="58">
        <v>0</v>
      </c>
      <c r="V13" s="58">
        <v>0</v>
      </c>
      <c r="W13" s="43"/>
      <c r="X13" s="70">
        <v>1</v>
      </c>
      <c r="Y13" s="115">
        <v>0</v>
      </c>
      <c r="Z13" s="50">
        <v>0</v>
      </c>
      <c r="AA13" s="148"/>
    </row>
    <row r="14" spans="1:27" ht="409.5" x14ac:dyDescent="0.25">
      <c r="A14" s="71" t="s">
        <v>866</v>
      </c>
      <c r="B14" s="58" t="s">
        <v>33</v>
      </c>
      <c r="C14" s="58" t="s">
        <v>34</v>
      </c>
      <c r="D14" s="58">
        <v>5</v>
      </c>
      <c r="E14" s="58">
        <v>5</v>
      </c>
      <c r="F14" s="58">
        <v>2</v>
      </c>
      <c r="G14" s="43"/>
      <c r="H14" s="43"/>
      <c r="I14" s="58">
        <v>3</v>
      </c>
      <c r="J14" s="43" t="s">
        <v>867</v>
      </c>
      <c r="K14" s="58">
        <v>4</v>
      </c>
      <c r="L14" s="58">
        <v>3</v>
      </c>
      <c r="M14" s="71" t="s">
        <v>868</v>
      </c>
      <c r="N14" s="58">
        <v>6</v>
      </c>
      <c r="O14" s="43" t="s">
        <v>869</v>
      </c>
      <c r="P14" s="58">
        <v>5</v>
      </c>
      <c r="Q14" s="58">
        <v>7</v>
      </c>
      <c r="R14" s="71" t="s">
        <v>870</v>
      </c>
      <c r="S14" s="58">
        <v>7</v>
      </c>
      <c r="T14" s="39" t="s">
        <v>871</v>
      </c>
      <c r="U14" s="58">
        <v>5</v>
      </c>
      <c r="V14" s="58">
        <v>0</v>
      </c>
      <c r="W14" s="43" t="s">
        <v>872</v>
      </c>
      <c r="X14" s="70">
        <v>7</v>
      </c>
      <c r="Y14" s="90">
        <v>0</v>
      </c>
      <c r="Z14" s="50">
        <v>1</v>
      </c>
      <c r="AA14" s="148"/>
    </row>
    <row r="15" spans="1:27" x14ac:dyDescent="0.25">
      <c r="A15" s="137" t="s">
        <v>873</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row>
    <row r="16" spans="1:27" x14ac:dyDescent="0.25">
      <c r="A16" s="139" t="s">
        <v>31</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row>
    <row r="17" spans="1:27" ht="409.5" x14ac:dyDescent="0.25">
      <c r="A17" s="71" t="s">
        <v>874</v>
      </c>
      <c r="B17" s="58" t="s">
        <v>33</v>
      </c>
      <c r="C17" s="58" t="s">
        <v>34</v>
      </c>
      <c r="D17" s="58">
        <v>1</v>
      </c>
      <c r="E17" s="58">
        <v>2</v>
      </c>
      <c r="F17" s="58">
        <v>0</v>
      </c>
      <c r="G17" s="43"/>
      <c r="H17" s="43"/>
      <c r="I17" s="58">
        <v>0</v>
      </c>
      <c r="J17" s="43" t="s">
        <v>72</v>
      </c>
      <c r="K17" s="58">
        <v>0</v>
      </c>
      <c r="L17" s="58">
        <v>0</v>
      </c>
      <c r="M17" s="71" t="s">
        <v>72</v>
      </c>
      <c r="N17" s="58">
        <v>0</v>
      </c>
      <c r="O17" s="43" t="s">
        <v>72</v>
      </c>
      <c r="P17" s="58">
        <v>2</v>
      </c>
      <c r="Q17" s="58">
        <v>1</v>
      </c>
      <c r="R17" s="71" t="s">
        <v>875</v>
      </c>
      <c r="S17" s="58">
        <v>1</v>
      </c>
      <c r="T17" s="39" t="s">
        <v>876</v>
      </c>
      <c r="U17" s="58">
        <v>0</v>
      </c>
      <c r="V17" s="58"/>
      <c r="W17" s="43"/>
      <c r="X17" s="70">
        <v>1</v>
      </c>
      <c r="Y17" s="115">
        <v>0</v>
      </c>
      <c r="Z17" s="50">
        <v>0.5</v>
      </c>
      <c r="AA17" s="148" t="s">
        <v>877</v>
      </c>
    </row>
    <row r="18" spans="1:27" ht="285" x14ac:dyDescent="0.25">
      <c r="A18" s="71" t="s">
        <v>878</v>
      </c>
      <c r="B18" s="58" t="s">
        <v>33</v>
      </c>
      <c r="C18" s="58" t="s">
        <v>34</v>
      </c>
      <c r="D18" s="58">
        <v>0</v>
      </c>
      <c r="E18" s="58">
        <v>4</v>
      </c>
      <c r="F18" s="58">
        <v>1</v>
      </c>
      <c r="G18" s="43"/>
      <c r="H18" s="43"/>
      <c r="I18" s="58">
        <v>1</v>
      </c>
      <c r="J18" s="43" t="s">
        <v>879</v>
      </c>
      <c r="K18" s="58">
        <v>1</v>
      </c>
      <c r="L18" s="58">
        <v>0</v>
      </c>
      <c r="M18" s="71" t="s">
        <v>880</v>
      </c>
      <c r="N18" s="58">
        <v>1</v>
      </c>
      <c r="O18" s="43" t="s">
        <v>881</v>
      </c>
      <c r="P18" s="58">
        <v>1</v>
      </c>
      <c r="Q18" s="58">
        <v>0</v>
      </c>
      <c r="R18" s="71" t="s">
        <v>882</v>
      </c>
      <c r="S18" s="58">
        <v>1</v>
      </c>
      <c r="T18" s="39" t="s">
        <v>883</v>
      </c>
      <c r="U18" s="58">
        <v>1</v>
      </c>
      <c r="V18" s="58">
        <v>0</v>
      </c>
      <c r="W18" s="43" t="s">
        <v>1173</v>
      </c>
      <c r="X18" s="70">
        <f>I18+N18+S18</f>
        <v>3</v>
      </c>
      <c r="Y18" s="90">
        <v>0</v>
      </c>
      <c r="Z18" s="50">
        <f>X18/E18</f>
        <v>0.75</v>
      </c>
      <c r="AA18" s="148"/>
    </row>
    <row r="19" spans="1:27" x14ac:dyDescent="0.25">
      <c r="A19" s="139" t="s">
        <v>40</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row>
    <row r="20" spans="1:27" ht="409.5" x14ac:dyDescent="0.25">
      <c r="A20" s="71" t="s">
        <v>884</v>
      </c>
      <c r="B20" s="58" t="s">
        <v>33</v>
      </c>
      <c r="C20" s="58" t="s">
        <v>34</v>
      </c>
      <c r="D20" s="58">
        <v>0</v>
      </c>
      <c r="E20" s="58">
        <v>1</v>
      </c>
      <c r="F20" s="58">
        <v>0</v>
      </c>
      <c r="G20" s="43"/>
      <c r="H20" s="43"/>
      <c r="I20" s="58">
        <v>0</v>
      </c>
      <c r="J20" s="43" t="s">
        <v>72</v>
      </c>
      <c r="K20" s="58">
        <v>0</v>
      </c>
      <c r="L20" s="58">
        <v>0</v>
      </c>
      <c r="M20" s="71" t="s">
        <v>72</v>
      </c>
      <c r="N20" s="58">
        <v>0</v>
      </c>
      <c r="O20" s="43" t="s">
        <v>72</v>
      </c>
      <c r="P20" s="58">
        <v>1</v>
      </c>
      <c r="Q20" s="58">
        <v>0</v>
      </c>
      <c r="R20" s="71" t="s">
        <v>885</v>
      </c>
      <c r="S20" s="58">
        <v>0</v>
      </c>
      <c r="T20" s="39" t="s">
        <v>886</v>
      </c>
      <c r="U20" s="58">
        <v>0</v>
      </c>
      <c r="V20" s="58">
        <v>0</v>
      </c>
      <c r="W20" s="43" t="s">
        <v>887</v>
      </c>
      <c r="X20" s="70">
        <v>0</v>
      </c>
      <c r="Y20" s="115">
        <v>0</v>
      </c>
      <c r="Z20" s="50">
        <v>0</v>
      </c>
      <c r="AA20" s="148" t="s">
        <v>877</v>
      </c>
    </row>
    <row r="21" spans="1:27" ht="240" x14ac:dyDescent="0.25">
      <c r="A21" s="71" t="s">
        <v>888</v>
      </c>
      <c r="B21" s="58" t="s">
        <v>33</v>
      </c>
      <c r="C21" s="58" t="s">
        <v>34</v>
      </c>
      <c r="D21" s="58">
        <v>1</v>
      </c>
      <c r="E21" s="58">
        <v>1</v>
      </c>
      <c r="F21" s="58">
        <v>0</v>
      </c>
      <c r="G21" s="43"/>
      <c r="H21" s="43"/>
      <c r="I21" s="58">
        <v>0</v>
      </c>
      <c r="J21" s="43" t="s">
        <v>72</v>
      </c>
      <c r="K21" s="58">
        <v>0</v>
      </c>
      <c r="L21" s="58">
        <v>0</v>
      </c>
      <c r="M21" s="71" t="s">
        <v>72</v>
      </c>
      <c r="N21" s="58">
        <v>0</v>
      </c>
      <c r="O21" s="43" t="s">
        <v>72</v>
      </c>
      <c r="P21" s="58">
        <v>1</v>
      </c>
      <c r="Q21" s="58">
        <v>1</v>
      </c>
      <c r="R21" s="71" t="s">
        <v>889</v>
      </c>
      <c r="S21" s="58">
        <v>1</v>
      </c>
      <c r="T21" s="39" t="s">
        <v>890</v>
      </c>
      <c r="U21" s="58">
        <v>0</v>
      </c>
      <c r="V21" s="58">
        <v>0</v>
      </c>
      <c r="W21" s="43"/>
      <c r="X21" s="70">
        <v>1</v>
      </c>
      <c r="Y21" s="115">
        <v>0</v>
      </c>
      <c r="Z21" s="50">
        <v>1</v>
      </c>
      <c r="AA21" s="148"/>
    </row>
    <row r="22" spans="1:27" ht="409.5" x14ac:dyDescent="0.25">
      <c r="A22" s="51" t="s">
        <v>891</v>
      </c>
      <c r="B22" s="58" t="s">
        <v>33</v>
      </c>
      <c r="C22" s="58" t="s">
        <v>128</v>
      </c>
      <c r="D22" s="58">
        <v>0</v>
      </c>
      <c r="E22" s="58">
        <v>100</v>
      </c>
      <c r="F22" s="58">
        <v>10</v>
      </c>
      <c r="G22" s="43"/>
      <c r="H22" s="43"/>
      <c r="I22" s="58">
        <v>10</v>
      </c>
      <c r="J22" s="43" t="s">
        <v>892</v>
      </c>
      <c r="K22" s="58">
        <v>35</v>
      </c>
      <c r="L22" s="58">
        <v>20</v>
      </c>
      <c r="M22" s="71" t="s">
        <v>893</v>
      </c>
      <c r="N22" s="58">
        <v>35</v>
      </c>
      <c r="O22" s="43" t="s">
        <v>894</v>
      </c>
      <c r="P22" s="58">
        <v>65</v>
      </c>
      <c r="Q22" s="58">
        <v>35</v>
      </c>
      <c r="R22" s="71" t="s">
        <v>895</v>
      </c>
      <c r="S22" s="58">
        <v>65</v>
      </c>
      <c r="T22" s="39" t="s">
        <v>896</v>
      </c>
      <c r="U22" s="58">
        <v>100</v>
      </c>
      <c r="V22" s="58">
        <v>0</v>
      </c>
      <c r="W22" s="43" t="s">
        <v>1174</v>
      </c>
      <c r="X22" s="70">
        <v>65</v>
      </c>
      <c r="Y22" s="90">
        <v>0</v>
      </c>
      <c r="Z22" s="49">
        <f>X22/100</f>
        <v>0.65</v>
      </c>
      <c r="AA22" s="148"/>
    </row>
    <row r="23" spans="1:27" ht="75" x14ac:dyDescent="0.25">
      <c r="A23" s="71" t="s">
        <v>897</v>
      </c>
      <c r="B23" s="58" t="s">
        <v>33</v>
      </c>
      <c r="C23" s="58" t="s">
        <v>34</v>
      </c>
      <c r="D23" s="58">
        <v>1</v>
      </c>
      <c r="E23" s="58">
        <v>4</v>
      </c>
      <c r="F23" s="58">
        <v>1</v>
      </c>
      <c r="G23" s="43"/>
      <c r="H23" s="43"/>
      <c r="I23" s="58">
        <v>1</v>
      </c>
      <c r="J23" s="43" t="s">
        <v>898</v>
      </c>
      <c r="K23" s="58">
        <v>1</v>
      </c>
      <c r="L23" s="58">
        <v>1</v>
      </c>
      <c r="M23" s="71" t="s">
        <v>899</v>
      </c>
      <c r="N23" s="58">
        <v>1</v>
      </c>
      <c r="O23" s="43" t="s">
        <v>900</v>
      </c>
      <c r="P23" s="58">
        <v>1</v>
      </c>
      <c r="Q23" s="58">
        <v>1</v>
      </c>
      <c r="R23" s="71" t="s">
        <v>901</v>
      </c>
      <c r="S23" s="58">
        <v>1</v>
      </c>
      <c r="T23" s="39" t="s">
        <v>902</v>
      </c>
      <c r="U23" s="58">
        <v>1</v>
      </c>
      <c r="V23" s="58">
        <v>0</v>
      </c>
      <c r="W23" s="43" t="s">
        <v>1175</v>
      </c>
      <c r="X23" s="70">
        <f>I23+N23+S23</f>
        <v>3</v>
      </c>
      <c r="Y23" s="90">
        <v>0</v>
      </c>
      <c r="Z23" s="49">
        <f>3/E23</f>
        <v>0.75</v>
      </c>
      <c r="AA23" s="148"/>
    </row>
    <row r="24" spans="1:27" ht="165" x14ac:dyDescent="0.25">
      <c r="A24" s="71" t="s">
        <v>903</v>
      </c>
      <c r="B24" s="58" t="s">
        <v>33</v>
      </c>
      <c r="C24" s="58" t="s">
        <v>128</v>
      </c>
      <c r="D24" s="58">
        <v>70</v>
      </c>
      <c r="E24" s="58">
        <v>30</v>
      </c>
      <c r="F24" s="58">
        <v>10</v>
      </c>
      <c r="G24" s="43"/>
      <c r="H24" s="43"/>
      <c r="I24" s="58">
        <v>10</v>
      </c>
      <c r="J24" s="43" t="s">
        <v>904</v>
      </c>
      <c r="K24" s="58">
        <v>30</v>
      </c>
      <c r="L24" s="58">
        <v>18</v>
      </c>
      <c r="M24" s="71" t="s">
        <v>905</v>
      </c>
      <c r="N24" s="58">
        <v>30</v>
      </c>
      <c r="O24" s="43" t="s">
        <v>906</v>
      </c>
      <c r="P24" s="58">
        <v>0</v>
      </c>
      <c r="Q24" s="58">
        <v>0</v>
      </c>
      <c r="R24" s="71" t="s">
        <v>907</v>
      </c>
      <c r="S24" s="58">
        <v>0</v>
      </c>
      <c r="T24" s="39"/>
      <c r="U24" s="58">
        <v>0</v>
      </c>
      <c r="V24" s="58">
        <v>0</v>
      </c>
      <c r="W24" s="43"/>
      <c r="X24" s="70">
        <v>30</v>
      </c>
      <c r="Y24" s="115">
        <v>0</v>
      </c>
      <c r="Z24" s="49">
        <f>X24/E24</f>
        <v>1</v>
      </c>
      <c r="AA24" s="148"/>
    </row>
    <row r="25" spans="1:27" x14ac:dyDescent="0.25">
      <c r="A25" s="137" t="s">
        <v>908</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x14ac:dyDescent="0.25">
      <c r="A26" s="139" t="s">
        <v>31</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row>
    <row r="27" spans="1:27" ht="135" x14ac:dyDescent="0.25">
      <c r="A27" s="71" t="s">
        <v>909</v>
      </c>
      <c r="B27" s="58" t="s">
        <v>33</v>
      </c>
      <c r="C27" s="58" t="s">
        <v>34</v>
      </c>
      <c r="D27" s="58">
        <v>77.599999999999994</v>
      </c>
      <c r="E27" s="58">
        <v>85.6</v>
      </c>
      <c r="F27" s="58">
        <v>2</v>
      </c>
      <c r="G27" s="43"/>
      <c r="H27" s="43"/>
      <c r="I27" s="58">
        <v>3.5</v>
      </c>
      <c r="J27" s="43" t="s">
        <v>910</v>
      </c>
      <c r="K27" s="58">
        <v>4</v>
      </c>
      <c r="L27" s="58">
        <v>0</v>
      </c>
      <c r="M27" s="71" t="s">
        <v>911</v>
      </c>
      <c r="N27" s="58">
        <v>3.3</v>
      </c>
      <c r="O27" s="43" t="s">
        <v>912</v>
      </c>
      <c r="P27" s="58">
        <v>6</v>
      </c>
      <c r="Q27" s="58">
        <v>0</v>
      </c>
      <c r="R27" s="71" t="s">
        <v>913</v>
      </c>
      <c r="S27" s="58">
        <v>0</v>
      </c>
      <c r="T27" s="39" t="s">
        <v>913</v>
      </c>
      <c r="U27" s="58">
        <v>8</v>
      </c>
      <c r="V27" s="58">
        <v>0</v>
      </c>
      <c r="W27" s="43" t="s">
        <v>914</v>
      </c>
      <c r="X27" s="70">
        <v>84.4</v>
      </c>
      <c r="Y27" s="115">
        <v>0</v>
      </c>
      <c r="Z27" s="49">
        <f>X27/E27</f>
        <v>0.98598130841121512</v>
      </c>
      <c r="AA27" s="71" t="s">
        <v>915</v>
      </c>
    </row>
    <row r="28" spans="1:27" x14ac:dyDescent="0.25">
      <c r="A28" s="139" t="s">
        <v>40</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row>
    <row r="29" spans="1:27" ht="409.5" x14ac:dyDescent="0.25">
      <c r="A29" s="71" t="s">
        <v>916</v>
      </c>
      <c r="B29" s="58" t="s">
        <v>33</v>
      </c>
      <c r="C29" s="58" t="s">
        <v>128</v>
      </c>
      <c r="D29" s="58">
        <v>100</v>
      </c>
      <c r="E29" s="58">
        <v>33.1</v>
      </c>
      <c r="F29" s="58">
        <v>0</v>
      </c>
      <c r="G29" s="43"/>
      <c r="H29" s="43"/>
      <c r="I29" s="58">
        <v>15</v>
      </c>
      <c r="J29" s="43" t="s">
        <v>917</v>
      </c>
      <c r="K29" s="58">
        <v>4.4000000000000004</v>
      </c>
      <c r="L29" s="58">
        <v>32.4</v>
      </c>
      <c r="M29" s="71" t="s">
        <v>918</v>
      </c>
      <c r="N29" s="58">
        <v>32.4</v>
      </c>
      <c r="O29" s="43" t="s">
        <v>919</v>
      </c>
      <c r="P29" s="58">
        <v>11.2</v>
      </c>
      <c r="Q29" s="58">
        <v>46.47</v>
      </c>
      <c r="R29" s="71" t="s">
        <v>920</v>
      </c>
      <c r="S29" s="58">
        <v>50.98</v>
      </c>
      <c r="T29" s="39" t="s">
        <v>921</v>
      </c>
      <c r="U29" s="58">
        <v>17.5</v>
      </c>
      <c r="V29" s="58">
        <v>10.97</v>
      </c>
      <c r="W29" s="43" t="s">
        <v>922</v>
      </c>
      <c r="X29" s="70">
        <v>10.97</v>
      </c>
      <c r="Y29" s="91">
        <f>X29/U29</f>
        <v>0.62685714285714289</v>
      </c>
      <c r="Z29" s="49">
        <f>X29/E29</f>
        <v>0.3314199395770393</v>
      </c>
      <c r="AA29" s="148" t="s">
        <v>915</v>
      </c>
    </row>
    <row r="30" spans="1:27" ht="120" x14ac:dyDescent="0.25">
      <c r="A30" s="71" t="s">
        <v>923</v>
      </c>
      <c r="B30" s="58" t="s">
        <v>33</v>
      </c>
      <c r="C30" s="58" t="s">
        <v>34</v>
      </c>
      <c r="D30" s="58">
        <v>3</v>
      </c>
      <c r="E30" s="58">
        <v>2</v>
      </c>
      <c r="F30" s="58">
        <v>0</v>
      </c>
      <c r="G30" s="43"/>
      <c r="H30" s="43"/>
      <c r="I30" s="58">
        <v>0</v>
      </c>
      <c r="J30" s="43" t="s">
        <v>46</v>
      </c>
      <c r="K30" s="58">
        <v>1</v>
      </c>
      <c r="L30" s="58">
        <v>1</v>
      </c>
      <c r="M30" s="71" t="s">
        <v>924</v>
      </c>
      <c r="N30" s="58">
        <v>1</v>
      </c>
      <c r="O30" s="43" t="s">
        <v>924</v>
      </c>
      <c r="P30" s="58">
        <v>0</v>
      </c>
      <c r="Q30" s="58">
        <v>0</v>
      </c>
      <c r="R30" s="71"/>
      <c r="S30" s="58">
        <v>0</v>
      </c>
      <c r="T30" s="39"/>
      <c r="U30" s="58">
        <v>1</v>
      </c>
      <c r="V30" s="58">
        <v>0</v>
      </c>
      <c r="W30" s="43" t="s">
        <v>1176</v>
      </c>
      <c r="X30" s="70">
        <v>1</v>
      </c>
      <c r="Y30" s="90">
        <v>0</v>
      </c>
      <c r="Z30" s="49">
        <f>X30/E30</f>
        <v>0.5</v>
      </c>
      <c r="AA30" s="148"/>
    </row>
    <row r="31" spans="1:27" x14ac:dyDescent="0.25">
      <c r="A31" s="137" t="s">
        <v>925</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x14ac:dyDescent="0.25">
      <c r="A32" s="139" t="s">
        <v>31</v>
      </c>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row>
    <row r="33" spans="1:27" ht="75" x14ac:dyDescent="0.25">
      <c r="A33" s="51" t="s">
        <v>926</v>
      </c>
      <c r="B33" s="58" t="s">
        <v>33</v>
      </c>
      <c r="C33" s="58" t="s">
        <v>34</v>
      </c>
      <c r="D33" s="58">
        <v>1</v>
      </c>
      <c r="E33" s="58">
        <v>4</v>
      </c>
      <c r="F33" s="58">
        <v>1</v>
      </c>
      <c r="G33" s="43"/>
      <c r="H33" s="43"/>
      <c r="I33" s="58">
        <v>1</v>
      </c>
      <c r="J33" s="43" t="s">
        <v>927</v>
      </c>
      <c r="K33" s="58">
        <v>1</v>
      </c>
      <c r="L33" s="58">
        <v>0</v>
      </c>
      <c r="M33" s="71" t="s">
        <v>928</v>
      </c>
      <c r="N33" s="58">
        <v>1</v>
      </c>
      <c r="O33" s="43" t="s">
        <v>929</v>
      </c>
      <c r="P33" s="58">
        <v>1</v>
      </c>
      <c r="Q33" s="58">
        <v>0</v>
      </c>
      <c r="R33" s="71" t="s">
        <v>930</v>
      </c>
      <c r="S33" s="58">
        <v>1</v>
      </c>
      <c r="T33" s="39" t="s">
        <v>931</v>
      </c>
      <c r="U33" s="58">
        <v>1</v>
      </c>
      <c r="V33" s="58">
        <v>0</v>
      </c>
      <c r="W33" s="43" t="s">
        <v>932</v>
      </c>
      <c r="X33" s="70">
        <v>3</v>
      </c>
      <c r="Y33" s="115">
        <v>0</v>
      </c>
      <c r="Z33" s="49">
        <f>X33/E33</f>
        <v>0.75</v>
      </c>
      <c r="AA33" s="148" t="s">
        <v>933</v>
      </c>
    </row>
    <row r="34" spans="1:27" ht="75" x14ac:dyDescent="0.25">
      <c r="A34" s="51" t="s">
        <v>934</v>
      </c>
      <c r="B34" s="58" t="s">
        <v>33</v>
      </c>
      <c r="C34" s="58" t="s">
        <v>34</v>
      </c>
      <c r="D34" s="58">
        <v>1</v>
      </c>
      <c r="E34" s="58">
        <v>4</v>
      </c>
      <c r="F34" s="58">
        <v>1</v>
      </c>
      <c r="G34" s="43"/>
      <c r="H34" s="43"/>
      <c r="I34" s="58">
        <v>1</v>
      </c>
      <c r="J34" s="43" t="s">
        <v>927</v>
      </c>
      <c r="K34" s="58">
        <v>1</v>
      </c>
      <c r="L34" s="58">
        <v>0</v>
      </c>
      <c r="M34" s="71" t="s">
        <v>935</v>
      </c>
      <c r="N34" s="58">
        <v>1</v>
      </c>
      <c r="O34" s="43" t="s">
        <v>936</v>
      </c>
      <c r="P34" s="58">
        <v>1</v>
      </c>
      <c r="Q34" s="58">
        <v>0</v>
      </c>
      <c r="R34" s="71" t="s">
        <v>930</v>
      </c>
      <c r="S34" s="58">
        <v>1</v>
      </c>
      <c r="T34" s="39" t="s">
        <v>937</v>
      </c>
      <c r="U34" s="58">
        <v>1</v>
      </c>
      <c r="V34" s="58">
        <v>0</v>
      </c>
      <c r="W34" s="43" t="s">
        <v>932</v>
      </c>
      <c r="X34" s="70">
        <v>3</v>
      </c>
      <c r="Y34" s="115">
        <v>0</v>
      </c>
      <c r="Z34" s="49">
        <f>X34/E34</f>
        <v>0.75</v>
      </c>
      <c r="AA34" s="148"/>
    </row>
    <row r="35" spans="1:27" ht="75" x14ac:dyDescent="0.25">
      <c r="A35" s="51" t="s">
        <v>938</v>
      </c>
      <c r="B35" s="58" t="s">
        <v>33</v>
      </c>
      <c r="C35" s="58" t="s">
        <v>34</v>
      </c>
      <c r="D35" s="58">
        <v>0</v>
      </c>
      <c r="E35" s="58">
        <v>3</v>
      </c>
      <c r="F35" s="58">
        <v>0</v>
      </c>
      <c r="G35" s="43"/>
      <c r="H35" s="43"/>
      <c r="I35" s="58">
        <v>0</v>
      </c>
      <c r="J35" s="43" t="s">
        <v>46</v>
      </c>
      <c r="K35" s="58">
        <v>1</v>
      </c>
      <c r="L35" s="58">
        <v>0</v>
      </c>
      <c r="M35" s="71" t="s">
        <v>939</v>
      </c>
      <c r="N35" s="58">
        <v>1</v>
      </c>
      <c r="O35" s="43" t="s">
        <v>940</v>
      </c>
      <c r="P35" s="58">
        <v>1</v>
      </c>
      <c r="Q35" s="58">
        <v>0</v>
      </c>
      <c r="R35" s="71" t="s">
        <v>930</v>
      </c>
      <c r="S35" s="58">
        <v>1</v>
      </c>
      <c r="T35" s="39" t="s">
        <v>941</v>
      </c>
      <c r="U35" s="58">
        <v>1</v>
      </c>
      <c r="V35" s="58">
        <v>0</v>
      </c>
      <c r="W35" s="43" t="s">
        <v>932</v>
      </c>
      <c r="X35" s="70">
        <v>2</v>
      </c>
      <c r="Y35" s="115">
        <v>0</v>
      </c>
      <c r="Z35" s="49">
        <f>X35/E35</f>
        <v>0.66666666666666663</v>
      </c>
      <c r="AA35" s="148"/>
    </row>
    <row r="36" spans="1:27" x14ac:dyDescent="0.25">
      <c r="A36" s="139" t="s">
        <v>40</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ht="255" x14ac:dyDescent="0.25">
      <c r="A37" s="71" t="s">
        <v>942</v>
      </c>
      <c r="B37" s="58" t="s">
        <v>33</v>
      </c>
      <c r="C37" s="58" t="s">
        <v>34</v>
      </c>
      <c r="D37" s="58">
        <v>3</v>
      </c>
      <c r="E37" s="58">
        <v>15</v>
      </c>
      <c r="F37" s="58">
        <v>3</v>
      </c>
      <c r="G37" s="43"/>
      <c r="H37" s="43"/>
      <c r="I37" s="58">
        <v>3</v>
      </c>
      <c r="J37" s="43" t="s">
        <v>943</v>
      </c>
      <c r="K37" s="58">
        <v>4</v>
      </c>
      <c r="L37" s="58">
        <v>0</v>
      </c>
      <c r="M37" s="71" t="s">
        <v>944</v>
      </c>
      <c r="N37" s="58">
        <v>4</v>
      </c>
      <c r="O37" s="43" t="s">
        <v>945</v>
      </c>
      <c r="P37" s="58">
        <v>4</v>
      </c>
      <c r="Q37" s="58">
        <v>0</v>
      </c>
      <c r="R37" s="71" t="s">
        <v>930</v>
      </c>
      <c r="S37" s="58">
        <v>4</v>
      </c>
      <c r="T37" s="39" t="s">
        <v>946</v>
      </c>
      <c r="U37" s="58">
        <v>4</v>
      </c>
      <c r="V37" s="58">
        <v>0</v>
      </c>
      <c r="W37" s="43" t="s">
        <v>947</v>
      </c>
      <c r="X37" s="70">
        <v>11</v>
      </c>
      <c r="Y37" s="115">
        <v>0</v>
      </c>
      <c r="Z37" s="49">
        <f>X37/E37</f>
        <v>0.73333333333333328</v>
      </c>
      <c r="AA37" s="148" t="s">
        <v>933</v>
      </c>
    </row>
    <row r="38" spans="1:27" ht="75" x14ac:dyDescent="0.25">
      <c r="A38" s="71" t="s">
        <v>948</v>
      </c>
      <c r="B38" s="58" t="s">
        <v>33</v>
      </c>
      <c r="C38" s="58" t="s">
        <v>34</v>
      </c>
      <c r="D38" s="58">
        <v>0</v>
      </c>
      <c r="E38" s="58">
        <v>1</v>
      </c>
      <c r="F38" s="58">
        <v>0</v>
      </c>
      <c r="G38" s="43"/>
      <c r="H38" s="43"/>
      <c r="I38" s="58">
        <v>0</v>
      </c>
      <c r="J38" s="43" t="s">
        <v>46</v>
      </c>
      <c r="K38" s="58">
        <v>1</v>
      </c>
      <c r="L38" s="58">
        <v>0.95</v>
      </c>
      <c r="M38" s="71" t="s">
        <v>949</v>
      </c>
      <c r="N38" s="58">
        <v>1</v>
      </c>
      <c r="O38" s="43" t="s">
        <v>950</v>
      </c>
      <c r="P38" s="58">
        <v>0</v>
      </c>
      <c r="Q38" s="58"/>
      <c r="R38" s="71"/>
      <c r="S38" s="58"/>
      <c r="T38" s="39"/>
      <c r="U38" s="58">
        <v>0</v>
      </c>
      <c r="V38" s="58"/>
      <c r="W38" s="43"/>
      <c r="X38" s="70">
        <v>1</v>
      </c>
      <c r="Y38" s="115">
        <v>0</v>
      </c>
      <c r="Z38" s="50">
        <v>1</v>
      </c>
      <c r="AA38" s="148"/>
    </row>
    <row r="39" spans="1:27" ht="45" x14ac:dyDescent="0.25">
      <c r="A39" s="71" t="s">
        <v>951</v>
      </c>
      <c r="B39" s="58" t="s">
        <v>33</v>
      </c>
      <c r="C39" s="58" t="s">
        <v>34</v>
      </c>
      <c r="D39" s="58">
        <v>0</v>
      </c>
      <c r="E39" s="58">
        <v>2</v>
      </c>
      <c r="F39" s="58">
        <v>0</v>
      </c>
      <c r="G39" s="43"/>
      <c r="H39" s="43"/>
      <c r="I39" s="58">
        <v>0</v>
      </c>
      <c r="J39" s="43" t="s">
        <v>72</v>
      </c>
      <c r="K39" s="58">
        <v>0</v>
      </c>
      <c r="L39" s="58">
        <v>0</v>
      </c>
      <c r="M39" s="71" t="s">
        <v>952</v>
      </c>
      <c r="N39" s="58">
        <v>0</v>
      </c>
      <c r="O39" s="43" t="s">
        <v>953</v>
      </c>
      <c r="P39" s="58">
        <v>1</v>
      </c>
      <c r="Q39" s="58">
        <v>0</v>
      </c>
      <c r="R39" s="71" t="s">
        <v>930</v>
      </c>
      <c r="S39" s="58">
        <v>1</v>
      </c>
      <c r="T39" s="39" t="s">
        <v>954</v>
      </c>
      <c r="U39" s="58">
        <v>1</v>
      </c>
      <c r="V39" s="58">
        <v>0</v>
      </c>
      <c r="W39" s="43" t="s">
        <v>955</v>
      </c>
      <c r="X39" s="70">
        <v>1</v>
      </c>
      <c r="Y39" s="115">
        <v>0</v>
      </c>
      <c r="Z39" s="50">
        <v>0.5</v>
      </c>
      <c r="AA39" s="148"/>
    </row>
    <row r="40" spans="1:27" ht="120" x14ac:dyDescent="0.25">
      <c r="A40" s="71" t="s">
        <v>956</v>
      </c>
      <c r="B40" s="58" t="s">
        <v>33</v>
      </c>
      <c r="C40" s="58" t="s">
        <v>34</v>
      </c>
      <c r="D40" s="58">
        <v>0</v>
      </c>
      <c r="E40" s="58">
        <v>1</v>
      </c>
      <c r="F40" s="58">
        <v>0</v>
      </c>
      <c r="G40" s="43"/>
      <c r="H40" s="43"/>
      <c r="I40" s="58">
        <v>0</v>
      </c>
      <c r="J40" s="43" t="s">
        <v>46</v>
      </c>
      <c r="K40" s="58">
        <v>1</v>
      </c>
      <c r="L40" s="58">
        <v>0</v>
      </c>
      <c r="M40" s="71" t="s">
        <v>957</v>
      </c>
      <c r="N40" s="58">
        <v>1</v>
      </c>
      <c r="O40" s="43" t="s">
        <v>958</v>
      </c>
      <c r="P40" s="58">
        <v>0</v>
      </c>
      <c r="Q40" s="58">
        <v>0</v>
      </c>
      <c r="R40" s="71"/>
      <c r="S40" s="58">
        <v>0</v>
      </c>
      <c r="T40" s="39"/>
      <c r="U40" s="58">
        <v>0</v>
      </c>
      <c r="V40" s="58">
        <v>0</v>
      </c>
      <c r="W40" s="43"/>
      <c r="X40" s="70">
        <v>1</v>
      </c>
      <c r="Y40" s="115">
        <v>0</v>
      </c>
      <c r="Z40" s="50">
        <v>1</v>
      </c>
      <c r="AA40" s="148"/>
    </row>
    <row r="41" spans="1:27" ht="60" x14ac:dyDescent="0.25">
      <c r="A41" s="71" t="s">
        <v>959</v>
      </c>
      <c r="B41" s="58" t="s">
        <v>33</v>
      </c>
      <c r="C41" s="58" t="s">
        <v>34</v>
      </c>
      <c r="D41" s="58">
        <v>0</v>
      </c>
      <c r="E41" s="58">
        <v>1</v>
      </c>
      <c r="F41" s="58">
        <v>0</v>
      </c>
      <c r="G41" s="43"/>
      <c r="H41" s="43"/>
      <c r="I41" s="58">
        <v>0</v>
      </c>
      <c r="J41" s="43" t="s">
        <v>72</v>
      </c>
      <c r="K41" s="58">
        <v>0</v>
      </c>
      <c r="L41" s="58">
        <v>0</v>
      </c>
      <c r="M41" s="71" t="s">
        <v>960</v>
      </c>
      <c r="N41" s="58">
        <v>0</v>
      </c>
      <c r="O41" s="43" t="s">
        <v>960</v>
      </c>
      <c r="P41" s="58">
        <v>1</v>
      </c>
      <c r="Q41" s="58">
        <v>0</v>
      </c>
      <c r="R41" s="71" t="s">
        <v>930</v>
      </c>
      <c r="S41" s="58">
        <v>1</v>
      </c>
      <c r="T41" s="39" t="s">
        <v>961</v>
      </c>
      <c r="U41" s="58">
        <v>0</v>
      </c>
      <c r="V41" s="58">
        <v>0</v>
      </c>
      <c r="W41" s="43"/>
      <c r="X41" s="70">
        <v>1</v>
      </c>
      <c r="Y41" s="115">
        <v>0</v>
      </c>
      <c r="Z41" s="50">
        <v>1</v>
      </c>
      <c r="AA41" s="148"/>
    </row>
    <row r="42" spans="1:27" ht="165" x14ac:dyDescent="0.25">
      <c r="A42" s="51" t="s">
        <v>962</v>
      </c>
      <c r="B42" s="58" t="s">
        <v>33</v>
      </c>
      <c r="C42" s="58" t="s">
        <v>128</v>
      </c>
      <c r="D42" s="58">
        <v>90</v>
      </c>
      <c r="E42" s="58">
        <v>100</v>
      </c>
      <c r="F42" s="58">
        <v>90</v>
      </c>
      <c r="G42" s="43"/>
      <c r="H42" s="43"/>
      <c r="I42" s="58">
        <v>82</v>
      </c>
      <c r="J42" s="43" t="s">
        <v>963</v>
      </c>
      <c r="K42" s="58">
        <v>95</v>
      </c>
      <c r="L42" s="58">
        <v>44</v>
      </c>
      <c r="M42" s="71" t="s">
        <v>964</v>
      </c>
      <c r="N42" s="58">
        <v>97.48</v>
      </c>
      <c r="O42" s="43" t="s">
        <v>965</v>
      </c>
      <c r="P42" s="58">
        <v>100</v>
      </c>
      <c r="Q42" s="58">
        <v>0</v>
      </c>
      <c r="R42" s="71" t="s">
        <v>966</v>
      </c>
      <c r="S42" s="58">
        <v>97</v>
      </c>
      <c r="T42" s="39" t="s">
        <v>967</v>
      </c>
      <c r="U42" s="58">
        <v>100</v>
      </c>
      <c r="V42" s="58">
        <v>0</v>
      </c>
      <c r="W42" s="43" t="s">
        <v>955</v>
      </c>
      <c r="X42" s="70">
        <v>97</v>
      </c>
      <c r="Y42" s="115">
        <v>0</v>
      </c>
      <c r="Z42" s="49">
        <f>X42/E42</f>
        <v>0.97</v>
      </c>
      <c r="AA42" s="148"/>
    </row>
    <row r="43" spans="1:27" ht="150" x14ac:dyDescent="0.25">
      <c r="A43" s="71" t="s">
        <v>968</v>
      </c>
      <c r="B43" s="58" t="s">
        <v>33</v>
      </c>
      <c r="C43" s="58" t="s">
        <v>128</v>
      </c>
      <c r="D43" s="58">
        <v>93.3</v>
      </c>
      <c r="E43" s="58">
        <v>100</v>
      </c>
      <c r="F43" s="58">
        <v>95</v>
      </c>
      <c r="G43" s="43"/>
      <c r="H43" s="43"/>
      <c r="I43" s="58">
        <v>94</v>
      </c>
      <c r="J43" s="43" t="s">
        <v>969</v>
      </c>
      <c r="K43" s="58">
        <v>100</v>
      </c>
      <c r="L43" s="58">
        <v>94</v>
      </c>
      <c r="M43" s="71" t="s">
        <v>970</v>
      </c>
      <c r="N43" s="58">
        <v>95</v>
      </c>
      <c r="O43" s="43" t="s">
        <v>971</v>
      </c>
      <c r="P43" s="58">
        <v>100</v>
      </c>
      <c r="Q43" s="58">
        <v>0</v>
      </c>
      <c r="R43" s="71" t="s">
        <v>966</v>
      </c>
      <c r="S43" s="58">
        <v>100</v>
      </c>
      <c r="T43" s="39" t="s">
        <v>972</v>
      </c>
      <c r="U43" s="58">
        <v>100</v>
      </c>
      <c r="V43" s="58">
        <v>0</v>
      </c>
      <c r="W43" s="43" t="s">
        <v>955</v>
      </c>
      <c r="X43" s="70">
        <v>100</v>
      </c>
      <c r="Y43" s="115">
        <v>0</v>
      </c>
      <c r="Z43" s="50">
        <v>1</v>
      </c>
      <c r="AA43" s="148"/>
    </row>
    <row r="44" spans="1:27" ht="285" x14ac:dyDescent="0.25">
      <c r="A44" s="71" t="s">
        <v>973</v>
      </c>
      <c r="B44" s="58" t="s">
        <v>42</v>
      </c>
      <c r="C44" s="58" t="s">
        <v>128</v>
      </c>
      <c r="D44" s="58">
        <v>100</v>
      </c>
      <c r="E44" s="58">
        <v>100</v>
      </c>
      <c r="F44" s="58">
        <v>100</v>
      </c>
      <c r="G44" s="43"/>
      <c r="H44" s="43"/>
      <c r="I44" s="58">
        <v>37.69</v>
      </c>
      <c r="J44" s="43" t="s">
        <v>974</v>
      </c>
      <c r="K44" s="58">
        <v>100</v>
      </c>
      <c r="L44" s="58">
        <v>100</v>
      </c>
      <c r="M44" s="71" t="s">
        <v>975</v>
      </c>
      <c r="N44" s="58">
        <v>100</v>
      </c>
      <c r="O44" s="43" t="s">
        <v>976</v>
      </c>
      <c r="P44" s="58">
        <v>100</v>
      </c>
      <c r="Q44" s="58">
        <v>100</v>
      </c>
      <c r="R44" s="71" t="s">
        <v>977</v>
      </c>
      <c r="S44" s="58">
        <v>100</v>
      </c>
      <c r="T44" s="39" t="s">
        <v>978</v>
      </c>
      <c r="U44" s="58">
        <v>100</v>
      </c>
      <c r="V44" s="58">
        <v>0</v>
      </c>
      <c r="W44" s="43" t="s">
        <v>955</v>
      </c>
      <c r="X44" s="70">
        <v>100</v>
      </c>
      <c r="Y44" s="115">
        <v>0</v>
      </c>
      <c r="Z44" s="50">
        <v>1</v>
      </c>
      <c r="AA44" s="148"/>
    </row>
    <row r="45" spans="1:27" ht="225" x14ac:dyDescent="0.25">
      <c r="A45" s="71" t="s">
        <v>979</v>
      </c>
      <c r="B45" s="58" t="s">
        <v>42</v>
      </c>
      <c r="C45" s="58" t="s">
        <v>128</v>
      </c>
      <c r="D45" s="58">
        <v>100</v>
      </c>
      <c r="E45" s="58">
        <v>100</v>
      </c>
      <c r="F45" s="58">
        <v>100</v>
      </c>
      <c r="G45" s="43"/>
      <c r="H45" s="43"/>
      <c r="I45" s="58">
        <v>100</v>
      </c>
      <c r="J45" s="43" t="s">
        <v>980</v>
      </c>
      <c r="K45" s="58">
        <v>100</v>
      </c>
      <c r="L45" s="58">
        <v>100</v>
      </c>
      <c r="M45" s="71" t="s">
        <v>981</v>
      </c>
      <c r="N45" s="58">
        <v>100</v>
      </c>
      <c r="O45" s="43" t="s">
        <v>982</v>
      </c>
      <c r="P45" s="58">
        <v>100</v>
      </c>
      <c r="Q45" s="58">
        <v>25</v>
      </c>
      <c r="R45" s="71" t="s">
        <v>983</v>
      </c>
      <c r="S45" s="58">
        <v>100</v>
      </c>
      <c r="T45" s="39" t="s">
        <v>984</v>
      </c>
      <c r="U45" s="58">
        <v>100</v>
      </c>
      <c r="V45" s="58">
        <v>0</v>
      </c>
      <c r="W45" s="43" t="s">
        <v>955</v>
      </c>
      <c r="X45" s="70">
        <v>100</v>
      </c>
      <c r="Y45" s="115">
        <v>0</v>
      </c>
      <c r="Z45" s="50">
        <v>1</v>
      </c>
      <c r="AA45" s="148"/>
    </row>
    <row r="46" spans="1:27" ht="210" x14ac:dyDescent="0.25">
      <c r="A46" s="71" t="s">
        <v>985</v>
      </c>
      <c r="B46" s="58" t="s">
        <v>33</v>
      </c>
      <c r="C46" s="58" t="s">
        <v>128</v>
      </c>
      <c r="D46" s="58">
        <v>95</v>
      </c>
      <c r="E46" s="58">
        <v>100</v>
      </c>
      <c r="F46" s="58">
        <v>95</v>
      </c>
      <c r="G46" s="43"/>
      <c r="H46" s="43"/>
      <c r="I46" s="58">
        <v>95</v>
      </c>
      <c r="J46" s="43" t="s">
        <v>986</v>
      </c>
      <c r="K46" s="58">
        <v>98</v>
      </c>
      <c r="L46" s="58">
        <v>97.63</v>
      </c>
      <c r="M46" s="71" t="s">
        <v>987</v>
      </c>
      <c r="N46" s="58">
        <v>97</v>
      </c>
      <c r="O46" s="43" t="s">
        <v>988</v>
      </c>
      <c r="P46" s="58">
        <v>98</v>
      </c>
      <c r="Q46" s="58">
        <v>0</v>
      </c>
      <c r="R46" s="71" t="s">
        <v>966</v>
      </c>
      <c r="S46" s="58">
        <v>94.6</v>
      </c>
      <c r="T46" s="39" t="s">
        <v>989</v>
      </c>
      <c r="U46" s="58">
        <v>100</v>
      </c>
      <c r="V46" s="58">
        <v>0</v>
      </c>
      <c r="W46" s="43" t="s">
        <v>955</v>
      </c>
      <c r="X46" s="70">
        <v>94.6</v>
      </c>
      <c r="Y46" s="115">
        <v>0</v>
      </c>
      <c r="Z46" s="49">
        <f>X46/E46</f>
        <v>0.94599999999999995</v>
      </c>
      <c r="AA46" s="148"/>
    </row>
    <row r="47" spans="1:27" ht="210" x14ac:dyDescent="0.25">
      <c r="A47" s="71" t="s">
        <v>990</v>
      </c>
      <c r="B47" s="58" t="s">
        <v>33</v>
      </c>
      <c r="C47" s="58" t="s">
        <v>128</v>
      </c>
      <c r="D47" s="58">
        <v>48.6</v>
      </c>
      <c r="E47" s="58">
        <v>70</v>
      </c>
      <c r="F47" s="58">
        <v>50</v>
      </c>
      <c r="G47" s="43"/>
      <c r="H47" s="43"/>
      <c r="I47" s="58">
        <v>69.900000000000006</v>
      </c>
      <c r="J47" s="43" t="s">
        <v>991</v>
      </c>
      <c r="K47" s="58">
        <v>55</v>
      </c>
      <c r="L47" s="58">
        <v>100</v>
      </c>
      <c r="M47" s="71" t="s">
        <v>992</v>
      </c>
      <c r="N47" s="58">
        <v>63.6</v>
      </c>
      <c r="O47" s="43" t="s">
        <v>993</v>
      </c>
      <c r="P47" s="58">
        <v>60</v>
      </c>
      <c r="Q47" s="58">
        <v>100</v>
      </c>
      <c r="R47" s="71" t="s">
        <v>994</v>
      </c>
      <c r="S47" s="58">
        <v>100</v>
      </c>
      <c r="T47" s="39" t="s">
        <v>995</v>
      </c>
      <c r="U47" s="58">
        <v>70</v>
      </c>
      <c r="V47" s="58">
        <v>100</v>
      </c>
      <c r="W47" s="43" t="s">
        <v>996</v>
      </c>
      <c r="X47" s="70">
        <v>100</v>
      </c>
      <c r="Y47" s="90">
        <v>1</v>
      </c>
      <c r="Z47" s="50">
        <v>1</v>
      </c>
      <c r="AA47" s="148"/>
    </row>
    <row r="48" spans="1:27" ht="180" x14ac:dyDescent="0.25">
      <c r="A48" s="51" t="s">
        <v>997</v>
      </c>
      <c r="B48" s="58" t="s">
        <v>42</v>
      </c>
      <c r="C48" s="58" t="s">
        <v>34</v>
      </c>
      <c r="D48" s="58">
        <v>8</v>
      </c>
      <c r="E48" s="58">
        <v>3</v>
      </c>
      <c r="F48" s="58">
        <v>3</v>
      </c>
      <c r="G48" s="43"/>
      <c r="H48" s="43"/>
      <c r="I48" s="58">
        <v>255</v>
      </c>
      <c r="J48" s="43" t="s">
        <v>998</v>
      </c>
      <c r="K48" s="58">
        <v>3</v>
      </c>
      <c r="L48" s="58">
        <v>8</v>
      </c>
      <c r="M48" s="71" t="s">
        <v>999</v>
      </c>
      <c r="N48" s="58">
        <v>6</v>
      </c>
      <c r="O48" s="43" t="s">
        <v>1000</v>
      </c>
      <c r="P48" s="58">
        <v>3</v>
      </c>
      <c r="Q48" s="58">
        <v>0</v>
      </c>
      <c r="R48" s="71" t="s">
        <v>966</v>
      </c>
      <c r="S48" s="58">
        <v>29</v>
      </c>
      <c r="T48" s="39" t="s">
        <v>1001</v>
      </c>
      <c r="U48" s="58">
        <v>3</v>
      </c>
      <c r="V48" s="58">
        <v>0</v>
      </c>
      <c r="W48" s="43" t="s">
        <v>955</v>
      </c>
      <c r="X48" s="70">
        <v>29</v>
      </c>
      <c r="Y48" s="115">
        <v>0</v>
      </c>
      <c r="Z48" s="50">
        <v>0</v>
      </c>
      <c r="AA48" s="148"/>
    </row>
    <row r="49" spans="1:27" x14ac:dyDescent="0.25">
      <c r="A49" s="137" t="s">
        <v>1002</v>
      </c>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1:27" x14ac:dyDescent="0.25">
      <c r="A50" s="139" t="s">
        <v>31</v>
      </c>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1:27" ht="330" x14ac:dyDescent="0.25">
      <c r="A51" s="51" t="s">
        <v>1003</v>
      </c>
      <c r="B51" s="58" t="s">
        <v>33</v>
      </c>
      <c r="C51" s="58" t="s">
        <v>128</v>
      </c>
      <c r="D51" s="58">
        <v>0</v>
      </c>
      <c r="E51" s="58">
        <v>100</v>
      </c>
      <c r="F51" s="58">
        <v>0</v>
      </c>
      <c r="G51" s="43"/>
      <c r="H51" s="43"/>
      <c r="I51" s="58">
        <v>0</v>
      </c>
      <c r="J51" s="43" t="s">
        <v>46</v>
      </c>
      <c r="K51" s="58">
        <v>100</v>
      </c>
      <c r="L51" s="58">
        <v>54</v>
      </c>
      <c r="M51" s="71" t="s">
        <v>1004</v>
      </c>
      <c r="N51" s="58">
        <v>69</v>
      </c>
      <c r="O51" s="43" t="s">
        <v>1005</v>
      </c>
      <c r="P51" s="58">
        <v>100</v>
      </c>
      <c r="Q51" s="58">
        <v>72</v>
      </c>
      <c r="R51" s="71" t="s">
        <v>1006</v>
      </c>
      <c r="S51" s="58">
        <v>80</v>
      </c>
      <c r="T51" s="39" t="s">
        <v>1007</v>
      </c>
      <c r="U51" s="58">
        <v>100</v>
      </c>
      <c r="V51" s="58">
        <v>86</v>
      </c>
      <c r="W51" s="43" t="s">
        <v>1008</v>
      </c>
      <c r="X51" s="70">
        <v>86</v>
      </c>
      <c r="Y51" s="90">
        <f>X51/U51</f>
        <v>0.86</v>
      </c>
      <c r="Z51" s="49">
        <f>X51/E51</f>
        <v>0.86</v>
      </c>
      <c r="AA51" s="71" t="s">
        <v>1009</v>
      </c>
    </row>
    <row r="52" spans="1:27" x14ac:dyDescent="0.25">
      <c r="A52" s="139" t="s">
        <v>40</v>
      </c>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ht="330" x14ac:dyDescent="0.25">
      <c r="A53" s="71" t="s">
        <v>1010</v>
      </c>
      <c r="B53" s="58" t="s">
        <v>33</v>
      </c>
      <c r="C53" s="58" t="s">
        <v>34</v>
      </c>
      <c r="D53" s="58">
        <v>0</v>
      </c>
      <c r="E53" s="58">
        <v>1</v>
      </c>
      <c r="F53" s="58">
        <v>0</v>
      </c>
      <c r="G53" s="43"/>
      <c r="H53" s="43"/>
      <c r="I53" s="58">
        <v>0</v>
      </c>
      <c r="J53" s="43" t="s">
        <v>46</v>
      </c>
      <c r="K53" s="58">
        <v>1</v>
      </c>
      <c r="L53" s="58">
        <v>0</v>
      </c>
      <c r="M53" s="71" t="s">
        <v>1011</v>
      </c>
      <c r="N53" s="58">
        <v>0.5</v>
      </c>
      <c r="O53" s="43" t="s">
        <v>1012</v>
      </c>
      <c r="P53" s="58">
        <v>0</v>
      </c>
      <c r="Q53" s="58">
        <v>0.6</v>
      </c>
      <c r="R53" s="71" t="s">
        <v>1013</v>
      </c>
      <c r="S53" s="58">
        <v>0.8</v>
      </c>
      <c r="T53" s="39" t="s">
        <v>1014</v>
      </c>
      <c r="U53" s="58">
        <v>0</v>
      </c>
      <c r="V53" s="58">
        <v>0.9</v>
      </c>
      <c r="W53" s="43" t="s">
        <v>1015</v>
      </c>
      <c r="X53" s="58">
        <v>0.9</v>
      </c>
      <c r="Y53" s="91">
        <f>0.9/1</f>
        <v>0.9</v>
      </c>
      <c r="Z53" s="50">
        <v>0.9</v>
      </c>
      <c r="AA53" s="148" t="s">
        <v>1016</v>
      </c>
    </row>
    <row r="54" spans="1:27" ht="390" x14ac:dyDescent="0.25">
      <c r="A54" s="71" t="s">
        <v>1017</v>
      </c>
      <c r="B54" s="58" t="s">
        <v>33</v>
      </c>
      <c r="C54" s="58" t="s">
        <v>128</v>
      </c>
      <c r="D54" s="58">
        <v>10</v>
      </c>
      <c r="E54" s="58">
        <v>100</v>
      </c>
      <c r="F54" s="58">
        <v>20</v>
      </c>
      <c r="G54" s="43"/>
      <c r="H54" s="43"/>
      <c r="I54" s="58">
        <v>47</v>
      </c>
      <c r="J54" s="43" t="s">
        <v>1018</v>
      </c>
      <c r="K54" s="58">
        <v>50</v>
      </c>
      <c r="L54" s="58">
        <v>54</v>
      </c>
      <c r="M54" s="71" t="s">
        <v>1004</v>
      </c>
      <c r="N54" s="58">
        <v>69</v>
      </c>
      <c r="O54" s="43" t="s">
        <v>1019</v>
      </c>
      <c r="P54" s="58">
        <v>70</v>
      </c>
      <c r="Q54" s="58">
        <v>72</v>
      </c>
      <c r="R54" s="71" t="s">
        <v>1020</v>
      </c>
      <c r="S54" s="58">
        <v>81</v>
      </c>
      <c r="T54" s="39" t="s">
        <v>1021</v>
      </c>
      <c r="U54" s="58">
        <v>100</v>
      </c>
      <c r="V54" s="58">
        <v>82</v>
      </c>
      <c r="W54" s="43" t="s">
        <v>1022</v>
      </c>
      <c r="X54" s="70">
        <v>82</v>
      </c>
      <c r="Y54" s="91">
        <f>82/U54</f>
        <v>0.82</v>
      </c>
      <c r="Z54" s="49">
        <f>X54/E54</f>
        <v>0.82</v>
      </c>
      <c r="AA54" s="148"/>
    </row>
    <row r="55" spans="1:27" x14ac:dyDescent="0.25">
      <c r="A55" s="137" t="s">
        <v>1023</v>
      </c>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x14ac:dyDescent="0.25">
      <c r="A56" s="139" t="s">
        <v>31</v>
      </c>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ht="210" x14ac:dyDescent="0.25">
      <c r="A57" s="71" t="s">
        <v>1024</v>
      </c>
      <c r="B57" s="58" t="s">
        <v>33</v>
      </c>
      <c r="C57" s="58" t="s">
        <v>128</v>
      </c>
      <c r="D57" s="58">
        <v>90</v>
      </c>
      <c r="E57" s="58">
        <v>99.9</v>
      </c>
      <c r="F57" s="58">
        <v>92</v>
      </c>
      <c r="G57" s="43"/>
      <c r="H57" s="43"/>
      <c r="I57" s="58">
        <v>99.59</v>
      </c>
      <c r="J57" s="43" t="s">
        <v>1025</v>
      </c>
      <c r="K57" s="58">
        <v>95</v>
      </c>
      <c r="L57" s="58">
        <v>99.79</v>
      </c>
      <c r="M57" s="71" t="s">
        <v>1026</v>
      </c>
      <c r="N57" s="58">
        <v>99.96</v>
      </c>
      <c r="O57" s="43" t="s">
        <v>1027</v>
      </c>
      <c r="P57" s="58">
        <v>98</v>
      </c>
      <c r="Q57" s="58">
        <v>99.43</v>
      </c>
      <c r="R57" s="71" t="s">
        <v>1028</v>
      </c>
      <c r="S57" s="58">
        <v>99.99</v>
      </c>
      <c r="T57" s="39" t="s">
        <v>1029</v>
      </c>
      <c r="U57" s="58">
        <v>99.9</v>
      </c>
      <c r="V57" s="58">
        <v>99.44</v>
      </c>
      <c r="W57" s="43" t="s">
        <v>1030</v>
      </c>
      <c r="X57" s="70">
        <v>99.4</v>
      </c>
      <c r="Y57" s="128">
        <f>V57/U57</f>
        <v>0.99539539539539534</v>
      </c>
      <c r="Z57" s="49">
        <f>X57/E57</f>
        <v>0.994994994994995</v>
      </c>
      <c r="AA57" s="148" t="s">
        <v>1031</v>
      </c>
    </row>
    <row r="58" spans="1:27" ht="180" x14ac:dyDescent="0.25">
      <c r="A58" s="71" t="s">
        <v>1032</v>
      </c>
      <c r="B58" s="58" t="s">
        <v>33</v>
      </c>
      <c r="C58" s="58" t="s">
        <v>128</v>
      </c>
      <c r="D58" s="58">
        <v>40</v>
      </c>
      <c r="E58" s="58">
        <v>90</v>
      </c>
      <c r="F58" s="58">
        <v>40</v>
      </c>
      <c r="G58" s="43"/>
      <c r="H58" s="43"/>
      <c r="I58" s="58">
        <v>34.479999999999997</v>
      </c>
      <c r="J58" s="43" t="s">
        <v>1033</v>
      </c>
      <c r="K58" s="58">
        <v>60</v>
      </c>
      <c r="L58" s="58">
        <v>20</v>
      </c>
      <c r="M58" s="71" t="s">
        <v>1034</v>
      </c>
      <c r="N58" s="58">
        <v>69.23</v>
      </c>
      <c r="O58" s="43" t="s">
        <v>1035</v>
      </c>
      <c r="P58" s="58">
        <v>75</v>
      </c>
      <c r="Q58" s="58">
        <v>90</v>
      </c>
      <c r="R58" s="71" t="s">
        <v>1036</v>
      </c>
      <c r="S58" s="58">
        <v>100</v>
      </c>
      <c r="T58" s="39" t="s">
        <v>1037</v>
      </c>
      <c r="U58" s="58">
        <v>90</v>
      </c>
      <c r="V58" s="58">
        <v>100</v>
      </c>
      <c r="W58" s="43" t="s">
        <v>1038</v>
      </c>
      <c r="X58" s="70">
        <v>100</v>
      </c>
      <c r="Y58" s="90">
        <v>1</v>
      </c>
      <c r="Z58" s="50">
        <v>1</v>
      </c>
      <c r="AA58" s="148"/>
    </row>
    <row r="59" spans="1:27" ht="105" x14ac:dyDescent="0.25">
      <c r="A59" s="71" t="s">
        <v>1039</v>
      </c>
      <c r="B59" s="58" t="s">
        <v>33</v>
      </c>
      <c r="C59" s="58" t="s">
        <v>128</v>
      </c>
      <c r="D59" s="58">
        <v>90</v>
      </c>
      <c r="E59" s="58">
        <v>99.5</v>
      </c>
      <c r="F59" s="58">
        <v>95</v>
      </c>
      <c r="G59" s="43"/>
      <c r="H59" s="43"/>
      <c r="I59" s="58">
        <v>91</v>
      </c>
      <c r="J59" s="43" t="s">
        <v>1040</v>
      </c>
      <c r="K59" s="58">
        <v>97</v>
      </c>
      <c r="L59" s="58">
        <v>91</v>
      </c>
      <c r="M59" s="71" t="s">
        <v>1040</v>
      </c>
      <c r="N59" s="58">
        <v>100</v>
      </c>
      <c r="O59" s="43" t="s">
        <v>1041</v>
      </c>
      <c r="P59" s="58">
        <v>99.5</v>
      </c>
      <c r="Q59" s="58">
        <v>93.3</v>
      </c>
      <c r="R59" s="71" t="s">
        <v>1042</v>
      </c>
      <c r="S59" s="58">
        <v>95</v>
      </c>
      <c r="T59" s="39" t="s">
        <v>1043</v>
      </c>
      <c r="U59" s="58">
        <v>99.5</v>
      </c>
      <c r="V59" s="58">
        <v>100</v>
      </c>
      <c r="W59" s="43" t="s">
        <v>1044</v>
      </c>
      <c r="X59" s="70">
        <v>100</v>
      </c>
      <c r="Y59" s="90">
        <v>1</v>
      </c>
      <c r="Z59" s="50">
        <v>1</v>
      </c>
      <c r="AA59" s="148"/>
    </row>
    <row r="60" spans="1:27" x14ac:dyDescent="0.25">
      <c r="A60" s="139" t="s">
        <v>40</v>
      </c>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ht="90" x14ac:dyDescent="0.25">
      <c r="A61" s="71" t="s">
        <v>1045</v>
      </c>
      <c r="B61" s="58" t="s">
        <v>33</v>
      </c>
      <c r="C61" s="58" t="s">
        <v>128</v>
      </c>
      <c r="D61" s="58">
        <v>80</v>
      </c>
      <c r="E61" s="58">
        <v>100</v>
      </c>
      <c r="F61" s="58">
        <v>80</v>
      </c>
      <c r="G61" s="43"/>
      <c r="H61" s="43"/>
      <c r="I61" s="58">
        <v>80</v>
      </c>
      <c r="J61" s="43" t="s">
        <v>1046</v>
      </c>
      <c r="K61" s="58">
        <v>90</v>
      </c>
      <c r="L61" s="58">
        <v>85</v>
      </c>
      <c r="M61" s="71" t="s">
        <v>1047</v>
      </c>
      <c r="N61" s="58">
        <v>90</v>
      </c>
      <c r="O61" s="43" t="s">
        <v>1048</v>
      </c>
      <c r="P61" s="58">
        <v>95</v>
      </c>
      <c r="Q61" s="58">
        <v>100</v>
      </c>
      <c r="R61" s="71" t="s">
        <v>1049</v>
      </c>
      <c r="S61" s="58">
        <v>100</v>
      </c>
      <c r="T61" s="39" t="s">
        <v>1050</v>
      </c>
      <c r="U61" s="58">
        <v>100</v>
      </c>
      <c r="V61" s="58">
        <v>100</v>
      </c>
      <c r="W61" s="43" t="s">
        <v>1051</v>
      </c>
      <c r="X61" s="70">
        <v>100</v>
      </c>
      <c r="Y61" s="90">
        <v>1</v>
      </c>
      <c r="Z61" s="50">
        <v>1</v>
      </c>
      <c r="AA61" s="148" t="s">
        <v>1031</v>
      </c>
    </row>
    <row r="62" spans="1:27" ht="150" x14ac:dyDescent="0.25">
      <c r="A62" s="71" t="s">
        <v>1052</v>
      </c>
      <c r="B62" s="58" t="s">
        <v>33</v>
      </c>
      <c r="C62" s="58" t="s">
        <v>128</v>
      </c>
      <c r="D62" s="58">
        <v>70</v>
      </c>
      <c r="E62" s="58">
        <v>90</v>
      </c>
      <c r="F62" s="58">
        <v>70</v>
      </c>
      <c r="G62" s="43"/>
      <c r="H62" s="43"/>
      <c r="I62" s="58">
        <v>66</v>
      </c>
      <c r="J62" s="43" t="s">
        <v>1053</v>
      </c>
      <c r="K62" s="58">
        <v>80</v>
      </c>
      <c r="L62" s="58">
        <v>21.05</v>
      </c>
      <c r="M62" s="71" t="s">
        <v>1054</v>
      </c>
      <c r="N62" s="58">
        <v>83.33</v>
      </c>
      <c r="O62" s="43" t="s">
        <v>1055</v>
      </c>
      <c r="P62" s="58">
        <v>85</v>
      </c>
      <c r="Q62" s="58">
        <v>78.900000000000006</v>
      </c>
      <c r="R62" s="71" t="s">
        <v>1056</v>
      </c>
      <c r="S62" s="58">
        <v>100</v>
      </c>
      <c r="T62" s="39" t="s">
        <v>1057</v>
      </c>
      <c r="U62" s="58">
        <v>90</v>
      </c>
      <c r="V62" s="58">
        <v>100</v>
      </c>
      <c r="W62" s="43" t="s">
        <v>1058</v>
      </c>
      <c r="X62" s="70">
        <v>100</v>
      </c>
      <c r="Y62" s="90">
        <v>1</v>
      </c>
      <c r="Z62" s="50">
        <v>1</v>
      </c>
      <c r="AA62" s="148"/>
    </row>
    <row r="63" spans="1:27" ht="105" x14ac:dyDescent="0.25">
      <c r="A63" s="71" t="s">
        <v>1059</v>
      </c>
      <c r="B63" s="58" t="s">
        <v>33</v>
      </c>
      <c r="C63" s="58" t="s">
        <v>34</v>
      </c>
      <c r="D63" s="58">
        <v>1</v>
      </c>
      <c r="E63" s="58">
        <v>4</v>
      </c>
      <c r="F63" s="58">
        <v>1</v>
      </c>
      <c r="G63" s="43"/>
      <c r="H63" s="43"/>
      <c r="I63" s="58">
        <v>1</v>
      </c>
      <c r="J63" s="43" t="s">
        <v>1060</v>
      </c>
      <c r="K63" s="58">
        <v>1</v>
      </c>
      <c r="L63" s="58">
        <v>1</v>
      </c>
      <c r="M63" s="71" t="s">
        <v>1060</v>
      </c>
      <c r="N63" s="58">
        <v>1</v>
      </c>
      <c r="O63" s="43" t="s">
        <v>1060</v>
      </c>
      <c r="P63" s="58">
        <v>1</v>
      </c>
      <c r="Q63" s="58">
        <v>1</v>
      </c>
      <c r="R63" s="71" t="s">
        <v>1061</v>
      </c>
      <c r="S63" s="58">
        <v>1</v>
      </c>
      <c r="T63" s="39" t="s">
        <v>1061</v>
      </c>
      <c r="U63" s="58">
        <v>1</v>
      </c>
      <c r="V63" s="58">
        <v>1</v>
      </c>
      <c r="W63" s="43" t="s">
        <v>1062</v>
      </c>
      <c r="X63" s="70">
        <v>4</v>
      </c>
      <c r="Y63" s="90">
        <v>1</v>
      </c>
      <c r="Z63" s="50">
        <v>1</v>
      </c>
      <c r="AA63" s="148"/>
    </row>
    <row r="64" spans="1:27" x14ac:dyDescent="0.25">
      <c r="A64" s="137" t="s">
        <v>1063</v>
      </c>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row r="65" spans="1:27" x14ac:dyDescent="0.25">
      <c r="A65" s="139" t="s">
        <v>31</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row>
    <row r="66" spans="1:27" ht="150" x14ac:dyDescent="0.25">
      <c r="A66" s="71" t="s">
        <v>1064</v>
      </c>
      <c r="B66" s="58" t="s">
        <v>33</v>
      </c>
      <c r="C66" s="58" t="s">
        <v>34</v>
      </c>
      <c r="D66" s="58">
        <v>1</v>
      </c>
      <c r="E66" s="58">
        <v>4</v>
      </c>
      <c r="F66" s="58">
        <v>1</v>
      </c>
      <c r="G66" s="43"/>
      <c r="H66" s="43"/>
      <c r="I66" s="58">
        <v>1</v>
      </c>
      <c r="J66" s="43" t="s">
        <v>1065</v>
      </c>
      <c r="K66" s="58">
        <v>1</v>
      </c>
      <c r="L66" s="58">
        <v>1</v>
      </c>
      <c r="M66" s="71" t="s">
        <v>1066</v>
      </c>
      <c r="N66" s="58">
        <v>1</v>
      </c>
      <c r="O66" s="43" t="s">
        <v>1066</v>
      </c>
      <c r="P66" s="58">
        <v>1</v>
      </c>
      <c r="Q66" s="58">
        <v>0</v>
      </c>
      <c r="R66" s="71" t="s">
        <v>1067</v>
      </c>
      <c r="S66" s="58">
        <v>1</v>
      </c>
      <c r="T66" s="39" t="s">
        <v>1068</v>
      </c>
      <c r="U66" s="58">
        <v>1</v>
      </c>
      <c r="V66" s="58">
        <v>1</v>
      </c>
      <c r="W66" s="43" t="s">
        <v>1177</v>
      </c>
      <c r="X66" s="70">
        <v>4</v>
      </c>
      <c r="Y66" s="90">
        <v>1</v>
      </c>
      <c r="Z66" s="50">
        <v>1</v>
      </c>
      <c r="AA66" s="71" t="s">
        <v>1069</v>
      </c>
    </row>
    <row r="67" spans="1:27" x14ac:dyDescent="0.25">
      <c r="A67" s="139" t="s">
        <v>40</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row>
    <row r="68" spans="1:27" ht="135" x14ac:dyDescent="0.25">
      <c r="A68" s="71" t="s">
        <v>1070</v>
      </c>
      <c r="B68" s="58" t="s">
        <v>42</v>
      </c>
      <c r="C68" s="58" t="s">
        <v>128</v>
      </c>
      <c r="D68" s="58">
        <v>100</v>
      </c>
      <c r="E68" s="58">
        <v>100</v>
      </c>
      <c r="F68" s="58">
        <v>100</v>
      </c>
      <c r="G68" s="43"/>
      <c r="H68" s="43"/>
      <c r="I68" s="58">
        <v>100</v>
      </c>
      <c r="J68" s="43" t="s">
        <v>1071</v>
      </c>
      <c r="K68" s="58">
        <v>100</v>
      </c>
      <c r="L68" s="58">
        <v>100</v>
      </c>
      <c r="M68" s="71" t="s">
        <v>1072</v>
      </c>
      <c r="N68" s="58">
        <v>100</v>
      </c>
      <c r="O68" s="43" t="s">
        <v>1072</v>
      </c>
      <c r="P68" s="58">
        <v>100</v>
      </c>
      <c r="Q68" s="58">
        <v>80</v>
      </c>
      <c r="R68" s="71" t="s">
        <v>1073</v>
      </c>
      <c r="S68" s="58">
        <v>100</v>
      </c>
      <c r="T68" s="39" t="s">
        <v>1074</v>
      </c>
      <c r="U68" s="58">
        <v>100</v>
      </c>
      <c r="V68" s="58">
        <v>100</v>
      </c>
      <c r="W68" s="43" t="s">
        <v>1075</v>
      </c>
      <c r="X68" s="70">
        <v>100</v>
      </c>
      <c r="Y68" s="90">
        <v>1</v>
      </c>
      <c r="Z68" s="50">
        <v>1</v>
      </c>
      <c r="AA68" s="148" t="s">
        <v>1076</v>
      </c>
    </row>
    <row r="69" spans="1:27" ht="315" x14ac:dyDescent="0.25">
      <c r="A69" s="71" t="s">
        <v>1077</v>
      </c>
      <c r="B69" s="58" t="s">
        <v>42</v>
      </c>
      <c r="C69" s="58" t="s">
        <v>128</v>
      </c>
      <c r="D69" s="58">
        <v>100</v>
      </c>
      <c r="E69" s="58">
        <v>100</v>
      </c>
      <c r="F69" s="58">
        <v>100</v>
      </c>
      <c r="G69" s="43"/>
      <c r="H69" s="43"/>
      <c r="I69" s="58">
        <v>100</v>
      </c>
      <c r="J69" s="43" t="s">
        <v>1078</v>
      </c>
      <c r="K69" s="58">
        <v>100</v>
      </c>
      <c r="L69" s="58">
        <v>33.299999999999997</v>
      </c>
      <c r="M69" s="71" t="s">
        <v>1079</v>
      </c>
      <c r="N69" s="58">
        <v>100</v>
      </c>
      <c r="O69" s="43" t="s">
        <v>1080</v>
      </c>
      <c r="P69" s="58">
        <v>100</v>
      </c>
      <c r="Q69" s="58">
        <v>37.5</v>
      </c>
      <c r="R69" s="71" t="s">
        <v>1081</v>
      </c>
      <c r="S69" s="58">
        <v>100</v>
      </c>
      <c r="T69" s="39" t="s">
        <v>1082</v>
      </c>
      <c r="U69" s="58">
        <v>100</v>
      </c>
      <c r="V69" s="58">
        <v>39.6</v>
      </c>
      <c r="W69" s="43" t="s">
        <v>1083</v>
      </c>
      <c r="X69" s="70">
        <v>39.6</v>
      </c>
      <c r="Y69" s="91">
        <f>V69/U69</f>
        <v>0.39600000000000002</v>
      </c>
      <c r="Z69" s="49">
        <f>X69/E69</f>
        <v>0.39600000000000002</v>
      </c>
      <c r="AA69" s="148"/>
    </row>
    <row r="70" spans="1:27" ht="150" x14ac:dyDescent="0.25">
      <c r="A70" s="71" t="s">
        <v>1084</v>
      </c>
      <c r="B70" s="58" t="s">
        <v>42</v>
      </c>
      <c r="C70" s="58" t="s">
        <v>1085</v>
      </c>
      <c r="D70" s="58">
        <v>0</v>
      </c>
      <c r="E70" s="58">
        <v>100</v>
      </c>
      <c r="F70" s="58">
        <v>100</v>
      </c>
      <c r="G70" s="43"/>
      <c r="H70" s="43"/>
      <c r="I70" s="58">
        <v>100</v>
      </c>
      <c r="J70" s="43" t="s">
        <v>1086</v>
      </c>
      <c r="K70" s="58">
        <v>100</v>
      </c>
      <c r="L70" s="58">
        <v>0</v>
      </c>
      <c r="M70" s="71" t="s">
        <v>1087</v>
      </c>
      <c r="N70" s="58">
        <v>100</v>
      </c>
      <c r="O70" s="43" t="s">
        <v>1088</v>
      </c>
      <c r="P70" s="58">
        <v>100</v>
      </c>
      <c r="Q70" s="58">
        <v>50</v>
      </c>
      <c r="R70" s="71" t="s">
        <v>1089</v>
      </c>
      <c r="S70" s="58">
        <v>100</v>
      </c>
      <c r="T70" s="39" t="s">
        <v>1090</v>
      </c>
      <c r="U70" s="58">
        <v>100</v>
      </c>
      <c r="V70" s="58">
        <v>50</v>
      </c>
      <c r="W70" s="43" t="s">
        <v>1091</v>
      </c>
      <c r="X70" s="70">
        <v>50</v>
      </c>
      <c r="Y70" s="91">
        <f>X70/U70</f>
        <v>0.5</v>
      </c>
      <c r="Z70" s="50">
        <v>0.5</v>
      </c>
      <c r="AA70" s="148"/>
    </row>
    <row r="71" spans="1:27" x14ac:dyDescent="0.25">
      <c r="A71" s="137" t="s">
        <v>1092</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row>
    <row r="72" spans="1:27" x14ac:dyDescent="0.25">
      <c r="A72" s="139" t="s">
        <v>31</v>
      </c>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row>
    <row r="73" spans="1:27" ht="165" x14ac:dyDescent="0.25">
      <c r="A73" s="71" t="s">
        <v>1093</v>
      </c>
      <c r="B73" s="58" t="s">
        <v>33</v>
      </c>
      <c r="C73" s="58" t="s">
        <v>34</v>
      </c>
      <c r="D73" s="58">
        <v>5</v>
      </c>
      <c r="E73" s="58">
        <v>8</v>
      </c>
      <c r="F73" s="58">
        <v>2</v>
      </c>
      <c r="G73" s="43"/>
      <c r="H73" s="43"/>
      <c r="I73" s="58">
        <v>2</v>
      </c>
      <c r="J73" s="43" t="s">
        <v>1094</v>
      </c>
      <c r="K73" s="58">
        <v>2</v>
      </c>
      <c r="L73" s="58">
        <v>2</v>
      </c>
      <c r="M73" s="71" t="s">
        <v>1095</v>
      </c>
      <c r="N73" s="58">
        <v>2</v>
      </c>
      <c r="O73" s="43" t="s">
        <v>1096</v>
      </c>
      <c r="P73" s="58">
        <v>2</v>
      </c>
      <c r="Q73" s="58">
        <v>1</v>
      </c>
      <c r="R73" s="71" t="s">
        <v>1097</v>
      </c>
      <c r="S73" s="58">
        <v>2</v>
      </c>
      <c r="T73" s="39" t="s">
        <v>1097</v>
      </c>
      <c r="U73" s="58">
        <v>2</v>
      </c>
      <c r="V73" s="58">
        <v>3</v>
      </c>
      <c r="W73" s="43" t="s">
        <v>1098</v>
      </c>
      <c r="X73" s="70">
        <f>I73+N73+S73+V73</f>
        <v>9</v>
      </c>
      <c r="Y73" s="90">
        <v>1</v>
      </c>
      <c r="Z73" s="50">
        <v>1</v>
      </c>
      <c r="AA73" s="71" t="s">
        <v>1099</v>
      </c>
    </row>
    <row r="74" spans="1:27" x14ac:dyDescent="0.25">
      <c r="A74" s="139" t="s">
        <v>40</v>
      </c>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row>
    <row r="75" spans="1:27" ht="255" x14ac:dyDescent="0.25">
      <c r="A75" s="71" t="s">
        <v>1100</v>
      </c>
      <c r="B75" s="58" t="s">
        <v>33</v>
      </c>
      <c r="C75" s="58" t="s">
        <v>34</v>
      </c>
      <c r="D75" s="58">
        <v>3</v>
      </c>
      <c r="E75" s="58">
        <v>4</v>
      </c>
      <c r="F75" s="58">
        <v>1</v>
      </c>
      <c r="G75" s="43"/>
      <c r="H75" s="43"/>
      <c r="I75" s="58">
        <v>1</v>
      </c>
      <c r="J75" s="43" t="s">
        <v>1101</v>
      </c>
      <c r="K75" s="58">
        <v>1</v>
      </c>
      <c r="L75" s="58">
        <v>0</v>
      </c>
      <c r="M75" s="71" t="s">
        <v>1102</v>
      </c>
      <c r="N75" s="58">
        <v>1</v>
      </c>
      <c r="O75" s="43" t="s">
        <v>1103</v>
      </c>
      <c r="P75" s="58">
        <v>1</v>
      </c>
      <c r="Q75" s="58">
        <v>0</v>
      </c>
      <c r="R75" s="71" t="s">
        <v>1104</v>
      </c>
      <c r="S75" s="58">
        <v>1</v>
      </c>
      <c r="T75" s="39" t="s">
        <v>1105</v>
      </c>
      <c r="U75" s="58">
        <v>1</v>
      </c>
      <c r="V75" s="58">
        <v>1</v>
      </c>
      <c r="W75" s="43" t="s">
        <v>1106</v>
      </c>
      <c r="X75" s="70">
        <f>I75+N75+S75+V75</f>
        <v>4</v>
      </c>
      <c r="Y75" s="90">
        <v>1</v>
      </c>
      <c r="Z75" s="50">
        <v>1</v>
      </c>
      <c r="AA75" s="148" t="s">
        <v>1099</v>
      </c>
    </row>
    <row r="76" spans="1:27" ht="210" x14ac:dyDescent="0.25">
      <c r="A76" s="71" t="s">
        <v>1107</v>
      </c>
      <c r="B76" s="58" t="s">
        <v>33</v>
      </c>
      <c r="C76" s="58" t="s">
        <v>34</v>
      </c>
      <c r="D76" s="58">
        <v>0</v>
      </c>
      <c r="E76" s="58">
        <v>1</v>
      </c>
      <c r="F76" s="58">
        <v>1</v>
      </c>
      <c r="G76" s="43"/>
      <c r="H76" s="43"/>
      <c r="I76" s="58">
        <v>1</v>
      </c>
      <c r="J76" s="43" t="s">
        <v>1108</v>
      </c>
      <c r="K76" s="58">
        <v>0</v>
      </c>
      <c r="L76" s="58">
        <v>0</v>
      </c>
      <c r="M76" s="71" t="s">
        <v>1109</v>
      </c>
      <c r="N76" s="58">
        <v>1</v>
      </c>
      <c r="O76" s="43" t="s">
        <v>1110</v>
      </c>
      <c r="P76" s="58">
        <v>0</v>
      </c>
      <c r="Q76" s="58">
        <v>0</v>
      </c>
      <c r="R76" s="71"/>
      <c r="S76" s="58">
        <v>0</v>
      </c>
      <c r="T76" s="39"/>
      <c r="U76" s="58">
        <v>0</v>
      </c>
      <c r="V76" s="58">
        <v>0</v>
      </c>
      <c r="W76" s="43"/>
      <c r="X76" s="70">
        <v>1</v>
      </c>
      <c r="Y76" s="115">
        <v>0</v>
      </c>
      <c r="Z76" s="50">
        <v>1</v>
      </c>
      <c r="AA76" s="148"/>
    </row>
    <row r="77" spans="1:27" x14ac:dyDescent="0.25">
      <c r="A77" s="137" t="s">
        <v>1111</v>
      </c>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row>
    <row r="78" spans="1:27" x14ac:dyDescent="0.25">
      <c r="A78" s="139" t="s">
        <v>31</v>
      </c>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row>
    <row r="79" spans="1:27" ht="150" x14ac:dyDescent="0.25">
      <c r="A79" s="136" t="s">
        <v>1112</v>
      </c>
      <c r="B79" s="58" t="s">
        <v>33</v>
      </c>
      <c r="C79" s="58" t="s">
        <v>34</v>
      </c>
      <c r="D79" s="58">
        <v>0</v>
      </c>
      <c r="E79" s="58">
        <v>4</v>
      </c>
      <c r="F79" s="58">
        <v>1</v>
      </c>
      <c r="G79" s="43"/>
      <c r="H79" s="43"/>
      <c r="I79" s="58">
        <v>1</v>
      </c>
      <c r="J79" s="43" t="s">
        <v>1113</v>
      </c>
      <c r="K79" s="58">
        <v>1</v>
      </c>
      <c r="L79" s="58">
        <v>1</v>
      </c>
      <c r="M79" s="71" t="s">
        <v>1114</v>
      </c>
      <c r="N79" s="58">
        <v>1</v>
      </c>
      <c r="O79" s="43" t="s">
        <v>1115</v>
      </c>
      <c r="P79" s="58">
        <v>1</v>
      </c>
      <c r="Q79" s="58">
        <v>1</v>
      </c>
      <c r="R79" s="71" t="s">
        <v>1116</v>
      </c>
      <c r="S79" s="58">
        <v>1</v>
      </c>
      <c r="T79" s="39" t="s">
        <v>1117</v>
      </c>
      <c r="U79" s="58">
        <v>1</v>
      </c>
      <c r="V79" s="58">
        <v>0</v>
      </c>
      <c r="W79" s="43" t="s">
        <v>1178</v>
      </c>
      <c r="X79" s="70">
        <v>3</v>
      </c>
      <c r="Y79" s="90">
        <v>0</v>
      </c>
      <c r="Z79" s="49">
        <f>3/E79</f>
        <v>0.75</v>
      </c>
      <c r="AA79" s="71" t="s">
        <v>1099</v>
      </c>
    </row>
    <row r="80" spans="1:27" x14ac:dyDescent="0.25">
      <c r="A80" s="139" t="s">
        <v>40</v>
      </c>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row>
    <row r="81" spans="1:27" ht="315" x14ac:dyDescent="0.25">
      <c r="A81" s="71" t="s">
        <v>1118</v>
      </c>
      <c r="B81" s="58" t="s">
        <v>42</v>
      </c>
      <c r="C81" s="58" t="s">
        <v>34</v>
      </c>
      <c r="D81" s="58">
        <v>8</v>
      </c>
      <c r="E81" s="58">
        <v>8</v>
      </c>
      <c r="F81" s="58">
        <v>8</v>
      </c>
      <c r="G81" s="43"/>
      <c r="H81" s="43"/>
      <c r="I81" s="58">
        <v>8</v>
      </c>
      <c r="J81" s="43" t="s">
        <v>1119</v>
      </c>
      <c r="K81" s="58">
        <v>8</v>
      </c>
      <c r="L81" s="58">
        <v>12</v>
      </c>
      <c r="M81" s="71" t="s">
        <v>1120</v>
      </c>
      <c r="N81" s="58">
        <v>12</v>
      </c>
      <c r="O81" s="43" t="s">
        <v>1121</v>
      </c>
      <c r="P81" s="58">
        <v>8</v>
      </c>
      <c r="Q81" s="58">
        <v>10</v>
      </c>
      <c r="R81" s="71" t="s">
        <v>1122</v>
      </c>
      <c r="S81" s="58">
        <v>11</v>
      </c>
      <c r="T81" s="39" t="s">
        <v>1123</v>
      </c>
      <c r="U81" s="58">
        <v>8</v>
      </c>
      <c r="V81" s="58">
        <v>11</v>
      </c>
      <c r="W81" s="43" t="s">
        <v>1123</v>
      </c>
      <c r="X81" s="70">
        <v>11</v>
      </c>
      <c r="Y81" s="90">
        <v>1</v>
      </c>
      <c r="Z81" s="50">
        <v>1</v>
      </c>
      <c r="AA81" s="148" t="s">
        <v>1099</v>
      </c>
    </row>
    <row r="82" spans="1:27" ht="150" x14ac:dyDescent="0.25">
      <c r="A82" s="71" t="s">
        <v>1124</v>
      </c>
      <c r="B82" s="58" t="s">
        <v>33</v>
      </c>
      <c r="C82" s="58" t="s">
        <v>34</v>
      </c>
      <c r="D82" s="58">
        <v>0</v>
      </c>
      <c r="E82" s="58">
        <v>2</v>
      </c>
      <c r="F82" s="58">
        <v>0</v>
      </c>
      <c r="G82" s="43"/>
      <c r="H82" s="43"/>
      <c r="I82" s="58">
        <v>0</v>
      </c>
      <c r="J82" s="43" t="s">
        <v>46</v>
      </c>
      <c r="K82" s="58">
        <v>1</v>
      </c>
      <c r="L82" s="58">
        <v>1</v>
      </c>
      <c r="M82" s="71" t="s">
        <v>1125</v>
      </c>
      <c r="N82" s="58">
        <v>1</v>
      </c>
      <c r="O82" s="43" t="s">
        <v>1126</v>
      </c>
      <c r="P82" s="58">
        <v>0</v>
      </c>
      <c r="Q82" s="58">
        <v>1</v>
      </c>
      <c r="R82" s="71" t="s">
        <v>1127</v>
      </c>
      <c r="S82" s="58">
        <v>2</v>
      </c>
      <c r="T82" s="39" t="s">
        <v>1128</v>
      </c>
      <c r="U82" s="58">
        <v>1</v>
      </c>
      <c r="V82" s="58">
        <v>1</v>
      </c>
      <c r="W82" s="43" t="s">
        <v>1126</v>
      </c>
      <c r="X82" s="70">
        <f>I82+N82+S82+V82</f>
        <v>4</v>
      </c>
      <c r="Y82" s="90">
        <v>1</v>
      </c>
      <c r="Z82" s="50">
        <v>1</v>
      </c>
      <c r="AA82" s="148"/>
    </row>
    <row r="83" spans="1:27" ht="120" x14ac:dyDescent="0.25">
      <c r="A83" s="71" t="s">
        <v>1129</v>
      </c>
      <c r="B83" s="58" t="s">
        <v>33</v>
      </c>
      <c r="C83" s="58" t="s">
        <v>34</v>
      </c>
      <c r="D83" s="58">
        <v>1</v>
      </c>
      <c r="E83" s="58">
        <v>6</v>
      </c>
      <c r="F83" s="58">
        <v>0</v>
      </c>
      <c r="G83" s="43"/>
      <c r="H83" s="43"/>
      <c r="I83" s="58">
        <v>0</v>
      </c>
      <c r="J83" s="43" t="s">
        <v>46</v>
      </c>
      <c r="K83" s="58">
        <v>2</v>
      </c>
      <c r="L83" s="58">
        <v>4</v>
      </c>
      <c r="M83" s="71" t="s">
        <v>1130</v>
      </c>
      <c r="N83" s="58">
        <v>7</v>
      </c>
      <c r="O83" s="43" t="s">
        <v>1131</v>
      </c>
      <c r="P83" s="58">
        <v>2</v>
      </c>
      <c r="Q83" s="58">
        <v>10</v>
      </c>
      <c r="R83" s="71" t="s">
        <v>1132</v>
      </c>
      <c r="S83" s="58">
        <v>27</v>
      </c>
      <c r="T83" s="39" t="s">
        <v>1133</v>
      </c>
      <c r="U83" s="58">
        <v>2</v>
      </c>
      <c r="V83" s="58">
        <v>116</v>
      </c>
      <c r="W83" s="135" t="s">
        <v>1210</v>
      </c>
      <c r="X83" s="70">
        <f>N83+S83+V83</f>
        <v>150</v>
      </c>
      <c r="Y83" s="90">
        <v>1</v>
      </c>
      <c r="Z83" s="50">
        <v>1</v>
      </c>
      <c r="AA83" s="148"/>
    </row>
    <row r="86" spans="1:27" ht="33.75" customHeight="1" x14ac:dyDescent="0.25">
      <c r="A86" s="12" t="s">
        <v>1153</v>
      </c>
      <c r="B86" s="22">
        <f>(Y14+Y18+Y22+Y23+Y29+Y30+Y47+Y51+Y53+Y54+Y57+Y58+Y59+Y61+Y62+Y63+Y66+Y68+Y69+Y70+Y73+Y75+Y79+Y81+Y82+Y83)/26</f>
        <v>0.69608663608663612</v>
      </c>
      <c r="D86" s="14" t="s">
        <v>1150</v>
      </c>
      <c r="E86" s="22">
        <f>(Z9+Z11+Z12+Z13+Z14+Z17+Z18+Z20+Z21+Z22+Z23+Z24+Z27+Z29+Z30+Z33+Z34+Z35+Z37+Z38+Z39+Z40+Z41+Z42+Z43+Z44+Z45+Z46+Z47+Z48+Z51+Z53+Z54+Z57+Z58+Z59+Z61+Z62+Z63+Z66+Z68+Z69+Z70+Z73+Z75+Z76+Z79+Z81+Z82+Z83)/50</f>
        <v>0.82008792485966497</v>
      </c>
    </row>
    <row r="87" spans="1:27" ht="30" x14ac:dyDescent="0.25">
      <c r="A87" s="12" t="s">
        <v>292</v>
      </c>
      <c r="B87" s="22">
        <f>B86*0.09</f>
        <v>6.2647797247797246E-2</v>
      </c>
      <c r="D87" s="14" t="s">
        <v>293</v>
      </c>
      <c r="E87" s="22">
        <f>E86*0.09</f>
        <v>7.3807913237369849E-2</v>
      </c>
    </row>
  </sheetData>
  <sheetProtection formatCells="0" formatColumns="0" formatRows="0" insertColumns="0" insertRows="0" insertHyperlinks="0" deleteColumns="0" deleteRows="0" sort="0" autoFilter="0" pivotTables="0"/>
  <mergeCells count="39">
    <mergeCell ref="A16:AA16"/>
    <mergeCell ref="A7:AA7"/>
    <mergeCell ref="A8:AA8"/>
    <mergeCell ref="A10:AA10"/>
    <mergeCell ref="AA11:AA14"/>
    <mergeCell ref="A15:AA15"/>
    <mergeCell ref="AA37:AA48"/>
    <mergeCell ref="AA17:AA18"/>
    <mergeCell ref="A19:AA19"/>
    <mergeCell ref="AA20:AA24"/>
    <mergeCell ref="A25:AA25"/>
    <mergeCell ref="A26:AA26"/>
    <mergeCell ref="A28:AA28"/>
    <mergeCell ref="AA29:AA30"/>
    <mergeCell ref="A31:AA31"/>
    <mergeCell ref="A32:AA32"/>
    <mergeCell ref="AA33:AA35"/>
    <mergeCell ref="A36:AA36"/>
    <mergeCell ref="A67:AA67"/>
    <mergeCell ref="A49:AA49"/>
    <mergeCell ref="A50:AA50"/>
    <mergeCell ref="A52:AA52"/>
    <mergeCell ref="AA53:AA54"/>
    <mergeCell ref="A55:AA55"/>
    <mergeCell ref="A56:AA56"/>
    <mergeCell ref="AA57:AA59"/>
    <mergeCell ref="A60:AA60"/>
    <mergeCell ref="AA61:AA63"/>
    <mergeCell ref="A64:AA64"/>
    <mergeCell ref="A65:AA65"/>
    <mergeCell ref="A78:AA78"/>
    <mergeCell ref="A80:AA80"/>
    <mergeCell ref="AA81:AA83"/>
    <mergeCell ref="AA68:AA70"/>
    <mergeCell ref="A71:AA71"/>
    <mergeCell ref="A72:AA72"/>
    <mergeCell ref="A74:AA74"/>
    <mergeCell ref="AA75:AA76"/>
    <mergeCell ref="A77:AA7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election activeCell="D19" sqref="D19"/>
    </sheetView>
  </sheetViews>
  <sheetFormatPr baseColWidth="10" defaultColWidth="25" defaultRowHeight="15" x14ac:dyDescent="0.25"/>
  <cols>
    <col min="1" max="1" width="67.42578125" customWidth="1"/>
    <col min="4" max="4" width="40.28515625" customWidth="1"/>
    <col min="5" max="5" width="24.42578125" customWidth="1"/>
  </cols>
  <sheetData>
    <row r="1" spans="1:5" ht="30" customHeight="1" x14ac:dyDescent="0.25">
      <c r="A1" s="153" t="s">
        <v>1134</v>
      </c>
      <c r="B1" s="153"/>
      <c r="C1" s="153"/>
      <c r="D1" s="154" t="s">
        <v>1135</v>
      </c>
      <c r="E1" s="154"/>
    </row>
    <row r="2" spans="1:5" ht="56.25" customHeight="1" x14ac:dyDescent="0.25">
      <c r="A2" s="92" t="s">
        <v>1179</v>
      </c>
      <c r="B2" s="81" t="s">
        <v>1136</v>
      </c>
      <c r="C2" s="81" t="s">
        <v>1137</v>
      </c>
      <c r="D2" s="81" t="s">
        <v>1138</v>
      </c>
      <c r="E2" s="81" t="s">
        <v>1139</v>
      </c>
    </row>
    <row r="3" spans="1:5" x14ac:dyDescent="0.25">
      <c r="A3" t="s">
        <v>2</v>
      </c>
      <c r="B3" s="4">
        <f>'Línea 1'!B77</f>
        <v>0.93552998159039757</v>
      </c>
      <c r="C3" s="4">
        <f>'Línea 1'!B78</f>
        <v>0.1590400968703676</v>
      </c>
      <c r="D3" s="4">
        <f>'Línea 1'!E77</f>
        <v>0.83915598127553581</v>
      </c>
      <c r="E3" s="4">
        <f>'Línea 1'!E78</f>
        <v>0.14265651681684111</v>
      </c>
    </row>
    <row r="4" spans="1:5" x14ac:dyDescent="0.25">
      <c r="A4" t="s">
        <v>294</v>
      </c>
      <c r="B4" s="4">
        <f>'Línea 2'!B28</f>
        <v>0.93648648648648647</v>
      </c>
      <c r="C4" s="4">
        <f>'Línea 2'!B29</f>
        <v>0.1592027027027027</v>
      </c>
      <c r="D4" s="4">
        <f>'Línea 2'!E28</f>
        <v>0.86283783783783785</v>
      </c>
      <c r="E4" s="4">
        <f>'Línea 2'!E29</f>
        <v>0.14668243243243245</v>
      </c>
    </row>
    <row r="5" spans="1:5" x14ac:dyDescent="0.25">
      <c r="A5" t="s">
        <v>358</v>
      </c>
      <c r="B5" s="4">
        <f>'Línea 3'!B46</f>
        <v>0.76803069053708439</v>
      </c>
      <c r="C5" s="4">
        <f>'Línea 3'!B47</f>
        <v>0.13056521739130436</v>
      </c>
      <c r="D5" s="4">
        <f>'Línea 3'!E46</f>
        <v>0.96020597638154892</v>
      </c>
      <c r="E5" s="4">
        <f>'Línea 3'!E47</f>
        <v>0.16323501598486334</v>
      </c>
    </row>
    <row r="6" spans="1:5" x14ac:dyDescent="0.25">
      <c r="A6" t="s">
        <v>509</v>
      </c>
      <c r="B6" s="4">
        <f>'Línea 4'!B30</f>
        <v>0.89</v>
      </c>
      <c r="C6" s="4">
        <f>'Línea 4'!B31</f>
        <v>0.11570000000000001</v>
      </c>
      <c r="D6" s="4">
        <f>'Línea 4'!E30</f>
        <v>0.89</v>
      </c>
      <c r="E6" s="4">
        <f>'Línea 4'!E31</f>
        <v>0.11570000000000001</v>
      </c>
    </row>
    <row r="7" spans="1:5" x14ac:dyDescent="0.25">
      <c r="A7" t="s">
        <v>601</v>
      </c>
      <c r="B7" s="4">
        <f>'Línea 5'!B47</f>
        <v>0.83231778274305068</v>
      </c>
      <c r="C7" s="4">
        <f>'Línea 5'!B48</f>
        <v>0.14149402306631861</v>
      </c>
      <c r="D7" s="4">
        <f>'Línea 5'!E47</f>
        <v>0.92854345028258067</v>
      </c>
      <c r="E7" s="4">
        <f>'Línea 5'!E48</f>
        <v>0.15785238654803874</v>
      </c>
    </row>
    <row r="8" spans="1:5" x14ac:dyDescent="0.25">
      <c r="A8" t="s">
        <v>752</v>
      </c>
      <c r="B8" s="4">
        <f>'Línea 6'!B37</f>
        <v>1</v>
      </c>
      <c r="C8" s="4">
        <f>'Línea 6'!B38</f>
        <v>0.1</v>
      </c>
      <c r="D8" s="4">
        <f>'Línea 6'!E37</f>
        <v>0.96875</v>
      </c>
      <c r="E8" s="4">
        <f>'Línea 6'!E38</f>
        <v>9.6875000000000003E-2</v>
      </c>
    </row>
    <row r="9" spans="1:5" x14ac:dyDescent="0.25">
      <c r="A9" t="s">
        <v>845</v>
      </c>
      <c r="B9" s="4">
        <f>'Línea 7'!B86</f>
        <v>0.69608663608663612</v>
      </c>
      <c r="C9" s="4">
        <f>'Línea 7'!B87</f>
        <v>6.2647797247797246E-2</v>
      </c>
      <c r="D9" s="4">
        <f>'Línea 7'!E86</f>
        <v>0.82008792485966497</v>
      </c>
      <c r="E9" s="4">
        <f>'Línea 7'!E87</f>
        <v>7.3807913237369849E-2</v>
      </c>
    </row>
    <row r="10" spans="1:5" x14ac:dyDescent="0.25">
      <c r="A10" s="2" t="s">
        <v>1140</v>
      </c>
      <c r="B10" s="5">
        <f>SUM(B3:B9)/7</f>
        <v>0.86549308249195078</v>
      </c>
      <c r="C10" s="5">
        <f>SUM(C3:C9)</f>
        <v>0.86864983727849054</v>
      </c>
      <c r="D10" s="5">
        <f>SUM(D3:D9)/7</f>
        <v>0.89565445294816703</v>
      </c>
      <c r="E10" s="5">
        <f>SUM(E3:E9)</f>
        <v>0.89680926501954561</v>
      </c>
    </row>
    <row r="11" spans="1:5" x14ac:dyDescent="0.25">
      <c r="A11" s="2" t="s">
        <v>1141</v>
      </c>
      <c r="B11" s="6">
        <v>101299161573</v>
      </c>
      <c r="D11" s="2" t="s">
        <v>1142</v>
      </c>
      <c r="E11" s="6">
        <v>328756366407</v>
      </c>
    </row>
    <row r="12" spans="1:5" x14ac:dyDescent="0.25">
      <c r="A12" s="2" t="s">
        <v>1143</v>
      </c>
      <c r="B12" s="6">
        <v>57405650017</v>
      </c>
      <c r="D12" s="2" t="s">
        <v>1144</v>
      </c>
      <c r="E12" s="6">
        <v>223660370739</v>
      </c>
    </row>
    <row r="13" spans="1:5" x14ac:dyDescent="0.25">
      <c r="A13" s="2" t="s">
        <v>1145</v>
      </c>
      <c r="B13" s="5">
        <f>B12/B11</f>
        <v>0.56669422654235224</v>
      </c>
      <c r="D13" s="2" t="s">
        <v>1146</v>
      </c>
      <c r="E13" s="5">
        <f>E12/E11</f>
        <v>0.68032255369956462</v>
      </c>
    </row>
    <row r="14" spans="1:5" x14ac:dyDescent="0.25">
      <c r="A14" s="2" t="s">
        <v>1147</v>
      </c>
      <c r="B14" s="103">
        <v>1</v>
      </c>
      <c r="D14" s="2" t="s">
        <v>1148</v>
      </c>
      <c r="E14" s="103">
        <v>1</v>
      </c>
    </row>
  </sheetData>
  <sheetProtection formatCells="0" formatColumns="0" formatRows="0" insertColumns="0" insertRows="0" insertHyperlinks="0" deleteColumns="0" deleteRows="0" sort="0" autoFilter="0" pivotTables="0"/>
  <mergeCells count="2">
    <mergeCell ref="A1:C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2023-01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Diana Osorio Yepes</cp:lastModifiedBy>
  <dcterms:created xsi:type="dcterms:W3CDTF">2023-07-11T13:54:56Z</dcterms:created>
  <dcterms:modified xsi:type="dcterms:W3CDTF">2023-08-23T15:37:47Z</dcterms:modified>
  <cp:category/>
</cp:coreProperties>
</file>