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codeName="ThisWorkbook"/>
  <mc:AlternateContent xmlns:mc="http://schemas.openxmlformats.org/markup-compatibility/2006">
    <mc:Choice Requires="x15">
      <x15ac:absPath xmlns:x15ac="http://schemas.microsoft.com/office/spreadsheetml/2010/11/ac" url="D:\PLANEACION 2021\PLAN INDICATIVO - PLAN DE ACCIÓN\"/>
    </mc:Choice>
  </mc:AlternateContent>
  <xr:revisionPtr revIDLastSave="0" documentId="13_ncr:1_{C9907338-2F47-4A7F-9F47-BC503EC6D2C2}" xr6:coauthVersionLast="36" xr6:coauthVersionMax="47" xr10:uidLastSave="{00000000-0000-0000-0000-000000000000}"/>
  <bookViews>
    <workbookView xWindow="0" yWindow="0" windowWidth="28800" windowHeight="11925" tabRatio="729" xr2:uid="{00000000-000D-0000-FFFF-FFFF00000000}"/>
  </bookViews>
  <sheets>
    <sheet name="Línea 1" sheetId="1" r:id="rId1"/>
    <sheet name="Línea 2" sheetId="2" r:id="rId2"/>
    <sheet name="Línea 3" sheetId="3" r:id="rId3"/>
    <sheet name="Línea 4" sheetId="4" r:id="rId4"/>
    <sheet name="Línea 5" sheetId="5" r:id="rId5"/>
    <sheet name="Línea 6" sheetId="6" r:id="rId6"/>
    <sheet name="Línea 7" sheetId="7" r:id="rId7"/>
    <sheet name="Resumen Evaluacion 2021-01" sheetId="8" r:id="rId8"/>
  </sheets>
  <calcPr calcId="191029"/>
</workbook>
</file>

<file path=xl/calcChain.xml><?xml version="1.0" encoding="utf-8"?>
<calcChain xmlns="http://schemas.openxmlformats.org/spreadsheetml/2006/main">
  <c r="B13" i="8" l="1"/>
  <c r="L35" i="3"/>
  <c r="N35" i="3"/>
  <c r="L30" i="3"/>
  <c r="N30" i="3" s="1"/>
  <c r="M30" i="3"/>
  <c r="L24" i="3"/>
  <c r="N24" i="3" s="1"/>
  <c r="M38" i="3"/>
  <c r="M36" i="3"/>
  <c r="L38" i="3"/>
  <c r="N38" i="3" s="1"/>
  <c r="L37" i="3"/>
  <c r="N37" i="3"/>
  <c r="M37" i="3"/>
  <c r="M46" i="7"/>
  <c r="M14" i="4"/>
  <c r="M13" i="4"/>
  <c r="E11" i="8"/>
  <c r="E12" i="8"/>
  <c r="E13" i="8" s="1"/>
  <c r="N83" i="7" l="1"/>
  <c r="L83" i="7"/>
  <c r="M82" i="7"/>
  <c r="L82" i="7"/>
  <c r="N82" i="7" s="1"/>
  <c r="L81" i="7"/>
  <c r="N79" i="7"/>
  <c r="M79" i="7"/>
  <c r="L79" i="7"/>
  <c r="L76" i="7"/>
  <c r="N76" i="7" s="1"/>
  <c r="N75" i="7"/>
  <c r="M75" i="7"/>
  <c r="L75" i="7"/>
  <c r="L68" i="7"/>
  <c r="L70" i="7"/>
  <c r="N70" i="7" s="1"/>
  <c r="M73" i="7"/>
  <c r="L73" i="7"/>
  <c r="N73" i="7" s="1"/>
  <c r="M70" i="7"/>
  <c r="M69" i="7"/>
  <c r="L69" i="7"/>
  <c r="N69" i="7" s="1"/>
  <c r="N68" i="7"/>
  <c r="M68" i="7"/>
  <c r="M66" i="7"/>
  <c r="L66" i="7"/>
  <c r="N66" i="7" s="1"/>
  <c r="M63" i="7"/>
  <c r="L63" i="7"/>
  <c r="N63" i="7" s="1"/>
  <c r="N62" i="7"/>
  <c r="M62" i="7"/>
  <c r="L62" i="7"/>
  <c r="M61" i="7"/>
  <c r="L61" i="7"/>
  <c r="N61" i="7" s="1"/>
  <c r="N59" i="7"/>
  <c r="M59" i="7"/>
  <c r="L59" i="7"/>
  <c r="M58" i="7"/>
  <c r="L58" i="7"/>
  <c r="N58" i="7" s="1"/>
  <c r="N57" i="7"/>
  <c r="L57" i="7"/>
  <c r="L54" i="7"/>
  <c r="N54" i="7" s="1"/>
  <c r="N53" i="7"/>
  <c r="M53" i="7"/>
  <c r="L53" i="7"/>
  <c r="M51" i="7"/>
  <c r="L51" i="7"/>
  <c r="N51" i="7" s="1"/>
  <c r="L48" i="7"/>
  <c r="L47" i="7"/>
  <c r="L46" i="7"/>
  <c r="N46" i="7" s="1"/>
  <c r="M45" i="7"/>
  <c r="L45" i="7"/>
  <c r="N45" i="7" s="1"/>
  <c r="N44" i="7"/>
  <c r="M44" i="7"/>
  <c r="L44" i="7"/>
  <c r="M43" i="7"/>
  <c r="L43" i="7"/>
  <c r="N43" i="7" s="1"/>
  <c r="N42" i="7"/>
  <c r="M42" i="7"/>
  <c r="L42" i="7"/>
  <c r="L41" i="7"/>
  <c r="N41" i="7" s="1"/>
  <c r="M40" i="7"/>
  <c r="L40" i="7"/>
  <c r="N40" i="7" s="1"/>
  <c r="N39" i="7"/>
  <c r="L39" i="7"/>
  <c r="M38" i="7"/>
  <c r="L38" i="7"/>
  <c r="N38" i="7" s="1"/>
  <c r="N37" i="7"/>
  <c r="M37" i="7"/>
  <c r="L37" i="7"/>
  <c r="M35" i="7"/>
  <c r="L35" i="7"/>
  <c r="N35" i="7" s="1"/>
  <c r="N34" i="7"/>
  <c r="M34" i="7"/>
  <c r="L34" i="7"/>
  <c r="M33" i="7"/>
  <c r="L33" i="7"/>
  <c r="N33" i="7" s="1"/>
  <c r="L30" i="7"/>
  <c r="N30" i="7" s="1"/>
  <c r="N29" i="7"/>
  <c r="L29" i="7"/>
  <c r="M27" i="7"/>
  <c r="L27" i="7"/>
  <c r="N27" i="7" s="1"/>
  <c r="N24" i="7"/>
  <c r="M24" i="7"/>
  <c r="L24" i="7"/>
  <c r="M23" i="7"/>
  <c r="L23" i="7"/>
  <c r="N23" i="7" s="1"/>
  <c r="N22" i="7"/>
  <c r="M22" i="7"/>
  <c r="L22" i="7"/>
  <c r="L21" i="7"/>
  <c r="L20" i="7"/>
  <c r="N18" i="7"/>
  <c r="M18" i="7"/>
  <c r="L18" i="7"/>
  <c r="L17" i="7"/>
  <c r="M14" i="7"/>
  <c r="L14" i="7"/>
  <c r="N14" i="7" s="1"/>
  <c r="N13" i="7"/>
  <c r="M13" i="7"/>
  <c r="L13" i="7"/>
  <c r="M12" i="7"/>
  <c r="L12" i="7" l="1"/>
  <c r="N12" i="7" s="1"/>
  <c r="M11" i="7"/>
  <c r="L11" i="7"/>
  <c r="N11" i="7" s="1"/>
  <c r="M9" i="7"/>
  <c r="B86" i="7" s="1"/>
  <c r="B87" i="7" s="1"/>
  <c r="L9" i="7"/>
  <c r="N9" i="7" s="1"/>
  <c r="L34" i="6"/>
  <c r="N34" i="6" s="1"/>
  <c r="L32" i="6"/>
  <c r="N32" i="6" s="1"/>
  <c r="M29" i="6"/>
  <c r="L29" i="6"/>
  <c r="N29" i="6" s="1"/>
  <c r="L28" i="6"/>
  <c r="N28" i="6" s="1"/>
  <c r="N26" i="6"/>
  <c r="M26" i="6"/>
  <c r="L26" i="6"/>
  <c r="L23" i="6"/>
  <c r="L22" i="6"/>
  <c r="L20" i="6"/>
  <c r="L17" i="6"/>
  <c r="L16" i="6"/>
  <c r="L15" i="6"/>
  <c r="L14" i="6"/>
  <c r="N14" i="6" s="1"/>
  <c r="N13" i="6"/>
  <c r="M13" i="6"/>
  <c r="B37" i="6" s="1"/>
  <c r="B38" i="6" s="1"/>
  <c r="L13" i="6"/>
  <c r="L12" i="6"/>
  <c r="N12" i="6" s="1"/>
  <c r="L11" i="6"/>
  <c r="N11" i="6" s="1"/>
  <c r="N9" i="6"/>
  <c r="L9" i="6"/>
  <c r="N44" i="5"/>
  <c r="M44" i="5"/>
  <c r="L44" i="5"/>
  <c r="M43" i="5"/>
  <c r="L43" i="5"/>
  <c r="N43" i="5" s="1"/>
  <c r="N41" i="5"/>
  <c r="M41" i="5"/>
  <c r="L41" i="5"/>
  <c r="M38" i="5"/>
  <c r="L38" i="5"/>
  <c r="N38" i="5" s="1"/>
  <c r="N37" i="5"/>
  <c r="M37" i="5"/>
  <c r="L37" i="5"/>
  <c r="M36" i="5"/>
  <c r="L36" i="5"/>
  <c r="N36" i="5" s="1"/>
  <c r="N35" i="5"/>
  <c r="M35" i="5"/>
  <c r="L35" i="5"/>
  <c r="M34" i="5"/>
  <c r="L34" i="5"/>
  <c r="N34" i="5" s="1"/>
  <c r="N32" i="5"/>
  <c r="M32" i="5"/>
  <c r="L32" i="5"/>
  <c r="L29" i="5"/>
  <c r="N29" i="5" s="1"/>
  <c r="N28" i="5"/>
  <c r="M28" i="5"/>
  <c r="L28" i="5"/>
  <c r="L27" i="5"/>
  <c r="L25" i="5"/>
  <c r="L22" i="5"/>
  <c r="L21" i="5"/>
  <c r="N21" i="5" s="1"/>
  <c r="L20" i="5"/>
  <c r="N20" i="5"/>
  <c r="M20" i="5"/>
  <c r="L19" i="5"/>
  <c r="L17" i="5"/>
  <c r="N17" i="5" s="1"/>
  <c r="M14" i="5"/>
  <c r="L14" i="5"/>
  <c r="N14" i="5" s="1"/>
  <c r="M13" i="5"/>
  <c r="L13" i="5"/>
  <c r="N13" i="5" s="1"/>
  <c r="L12" i="5"/>
  <c r="L11" i="5"/>
  <c r="N11" i="5" s="1"/>
  <c r="M9" i="5"/>
  <c r="B47" i="5" s="1"/>
  <c r="B48" i="5" s="1"/>
  <c r="L9" i="5"/>
  <c r="N9" i="5" s="1"/>
  <c r="L26" i="4"/>
  <c r="N26" i="4" s="1"/>
  <c r="L25" i="4"/>
  <c r="N25" i="4" s="1"/>
  <c r="N24" i="4"/>
  <c r="M24" i="4"/>
  <c r="L24" i="4"/>
  <c r="L23" i="4"/>
  <c r="M22" i="4"/>
  <c r="L22" i="4"/>
  <c r="N22" i="4" s="1"/>
  <c r="N21" i="4"/>
  <c r="L21" i="4"/>
  <c r="L20" i="4"/>
  <c r="L18" i="4"/>
  <c r="N18" i="4" s="1"/>
  <c r="N15" i="4"/>
  <c r="M15" i="4"/>
  <c r="L15" i="4"/>
  <c r="L14" i="4"/>
  <c r="N14" i="4" s="1"/>
  <c r="L13" i="4"/>
  <c r="N13" i="4" s="1"/>
  <c r="L12" i="4"/>
  <c r="N11" i="4"/>
  <c r="M11" i="4"/>
  <c r="L11" i="4"/>
  <c r="L9" i="4"/>
  <c r="N9" i="4" s="1"/>
  <c r="M43" i="3"/>
  <c r="L43" i="3"/>
  <c r="N43" i="3" s="1"/>
  <c r="M41" i="3"/>
  <c r="L41" i="3"/>
  <c r="N41" i="3" s="1"/>
  <c r="L36" i="3"/>
  <c r="N36" i="3" s="1"/>
  <c r="L34" i="3"/>
  <c r="N34" i="3" s="1"/>
  <c r="M33" i="3"/>
  <c r="L33" i="3"/>
  <c r="N33" i="3" s="1"/>
  <c r="M32" i="3"/>
  <c r="L32" i="3"/>
  <c r="N32" i="3" s="1"/>
  <c r="L27" i="3"/>
  <c r="L26" i="3"/>
  <c r="L25" i="3"/>
  <c r="M19" i="3"/>
  <c r="L19" i="3"/>
  <c r="N19" i="3" s="1"/>
  <c r="M18" i="3"/>
  <c r="L18" i="3"/>
  <c r="N18" i="3" s="1"/>
  <c r="M17" i="3"/>
  <c r="L17" i="3"/>
  <c r="N17" i="3" s="1"/>
  <c r="M16" i="3"/>
  <c r="L16" i="3"/>
  <c r="N16" i="3" s="1"/>
  <c r="M15" i="3"/>
  <c r="L15" i="3"/>
  <c r="N15" i="3" s="1"/>
  <c r="M13" i="3"/>
  <c r="L13" i="3"/>
  <c r="N13" i="3" s="1"/>
  <c r="L12" i="3"/>
  <c r="N12" i="3" s="1"/>
  <c r="E47" i="5" l="1"/>
  <c r="E48" i="5" s="1"/>
  <c r="E7" i="8" s="1"/>
  <c r="E86" i="7"/>
  <c r="E87" i="7" s="1"/>
  <c r="E37" i="6"/>
  <c r="E38" i="6" s="1"/>
  <c r="E8" i="8" s="1"/>
  <c r="B30" i="4"/>
  <c r="B6" i="8" s="1"/>
  <c r="L27" i="4"/>
  <c r="N27" i="4" s="1"/>
  <c r="N12" i="4"/>
  <c r="E30" i="4" s="1"/>
  <c r="D6" i="8" s="1"/>
  <c r="E9" i="8"/>
  <c r="D7" i="8"/>
  <c r="C9" i="8"/>
  <c r="B9" i="8"/>
  <c r="C8" i="8"/>
  <c r="B8" i="8"/>
  <c r="C7" i="8"/>
  <c r="B7" i="8"/>
  <c r="M34" i="3"/>
  <c r="N27" i="3"/>
  <c r="M27" i="3"/>
  <c r="L22" i="3"/>
  <c r="L14" i="3"/>
  <c r="M11" i="3"/>
  <c r="L11" i="3"/>
  <c r="N11" i="3" s="1"/>
  <c r="M9" i="3"/>
  <c r="B46" i="3" s="1"/>
  <c r="B5" i="8" s="1"/>
  <c r="L9" i="3"/>
  <c r="N9" i="3" s="1"/>
  <c r="L25" i="2"/>
  <c r="L23" i="2"/>
  <c r="N20" i="2"/>
  <c r="M20" i="2"/>
  <c r="L20" i="2"/>
  <c r="M18" i="2"/>
  <c r="L18" i="2"/>
  <c r="N18" i="2" s="1"/>
  <c r="L15" i="2"/>
  <c r="N14" i="2"/>
  <c r="M14" i="2"/>
  <c r="L14" i="2"/>
  <c r="L13" i="2"/>
  <c r="L12" i="2"/>
  <c r="N11" i="2"/>
  <c r="M11" i="2"/>
  <c r="B28" i="2" s="1"/>
  <c r="L11" i="2"/>
  <c r="L9" i="2"/>
  <c r="N9" i="2" s="1"/>
  <c r="M73" i="1"/>
  <c r="L73" i="1"/>
  <c r="N73" i="1" s="1"/>
  <c r="N71" i="1"/>
  <c r="M71" i="1"/>
  <c r="L71" i="1"/>
  <c r="M66" i="1"/>
  <c r="L66" i="1"/>
  <c r="N66" i="1" s="1"/>
  <c r="N65" i="1"/>
  <c r="M65" i="1"/>
  <c r="L65" i="1"/>
  <c r="L64" i="1"/>
  <c r="N64" i="1" s="1"/>
  <c r="L58" i="1"/>
  <c r="N58" i="1" s="1"/>
  <c r="N57" i="1"/>
  <c r="M57" i="1"/>
  <c r="L57" i="1"/>
  <c r="M55" i="1"/>
  <c r="L55" i="1"/>
  <c r="N55" i="1" s="1"/>
  <c r="N53" i="1"/>
  <c r="L47" i="1"/>
  <c r="N47" i="1" s="1"/>
  <c r="L53" i="1"/>
  <c r="M50" i="1"/>
  <c r="L50" i="1"/>
  <c r="N50" i="1" s="1"/>
  <c r="M49" i="1"/>
  <c r="L49" i="1"/>
  <c r="N49" i="1" s="1"/>
  <c r="L44" i="1"/>
  <c r="N43" i="1"/>
  <c r="M43" i="1"/>
  <c r="B77" i="1" s="1"/>
  <c r="L43" i="1"/>
  <c r="L42" i="1"/>
  <c r="L41" i="1"/>
  <c r="L40" i="1"/>
  <c r="L39" i="1"/>
  <c r="N38" i="1"/>
  <c r="M38" i="1"/>
  <c r="L38" i="1"/>
  <c r="M37" i="1"/>
  <c r="L37" i="1"/>
  <c r="N37" i="1" s="1"/>
  <c r="L35" i="1"/>
  <c r="M32" i="1"/>
  <c r="L32" i="1"/>
  <c r="N32" i="1" s="1"/>
  <c r="L30" i="1"/>
  <c r="N30" i="1" s="1"/>
  <c r="N27" i="1"/>
  <c r="M27" i="1"/>
  <c r="L27" i="1"/>
  <c r="L26" i="1"/>
  <c r="L25" i="1"/>
  <c r="L24" i="1"/>
  <c r="L23" i="1"/>
  <c r="L22" i="1"/>
  <c r="L21" i="1"/>
  <c r="M20" i="1"/>
  <c r="L20" i="1"/>
  <c r="N20" i="1" s="1"/>
  <c r="N18" i="1"/>
  <c r="M18" i="1"/>
  <c r="L18" i="1"/>
  <c r="M15" i="1"/>
  <c r="L15" i="1"/>
  <c r="N15" i="1" s="1"/>
  <c r="N14" i="1"/>
  <c r="L14" i="1"/>
  <c r="L13" i="1"/>
  <c r="L12" i="1"/>
  <c r="L11" i="1"/>
  <c r="N11" i="1" s="1"/>
  <c r="L9" i="1"/>
  <c r="B3" i="8" l="1"/>
  <c r="B10" i="8" s="1"/>
  <c r="B78" i="1"/>
  <c r="C3" i="8" s="1"/>
  <c r="E77" i="1"/>
  <c r="E28" i="2"/>
  <c r="B29" i="2"/>
  <c r="C4" i="8" s="1"/>
  <c r="B4" i="8"/>
  <c r="D8" i="8"/>
  <c r="D9" i="8"/>
  <c r="E31" i="4"/>
  <c r="E6" i="8" s="1"/>
  <c r="B31" i="4"/>
  <c r="C6" i="8" s="1"/>
  <c r="E46" i="3"/>
  <c r="D5" i="8" s="1"/>
  <c r="B47" i="3"/>
  <c r="C5" i="8" s="1"/>
  <c r="D4" i="8" l="1"/>
  <c r="E29" i="2"/>
  <c r="E4" i="8" s="1"/>
  <c r="E78" i="1"/>
  <c r="E3" i="8" s="1"/>
  <c r="D3" i="8"/>
  <c r="D10" i="8" s="1"/>
  <c r="C10" i="8"/>
  <c r="E47" i="3"/>
  <c r="E5" i="8" s="1"/>
  <c r="E10" i="8" s="1"/>
  <c r="E1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author>
  </authors>
  <commentList>
    <comment ref="A11" authorId="0" shapeId="0" xr:uid="{0C5B5F07-086A-40C9-AABE-FAC7B1DE0E8E}">
      <text>
        <r>
          <rPr>
            <b/>
            <sz val="9"/>
            <color indexed="81"/>
            <rFont val="Tahoma"/>
            <family val="2"/>
          </rPr>
          <t>Sin convenios</t>
        </r>
      </text>
    </comment>
    <comment ref="D11" authorId="0" shapeId="0" xr:uid="{E2271AF6-D78F-4B92-9A43-F856DD849E7F}">
      <text>
        <r>
          <rPr>
            <b/>
            <sz val="9"/>
            <color indexed="81"/>
            <rFont val="Tahoma"/>
            <family val="2"/>
          </rPr>
          <t>2020 y 2021-1 sin convenios</t>
        </r>
        <r>
          <rPr>
            <sz val="9"/>
            <color indexed="81"/>
            <rFont val="Tahoma"/>
            <family val="2"/>
          </rPr>
          <t xml:space="preserve">
</t>
        </r>
      </text>
    </comment>
    <comment ref="A12" authorId="0" shapeId="0" xr:uid="{1BB7B8DA-0177-4488-9BDD-383E911ECF03}">
      <text>
        <r>
          <rPr>
            <b/>
            <sz val="9"/>
            <color indexed="81"/>
            <rFont val="Tahoma"/>
            <family val="2"/>
          </rPr>
          <t>Sin convenios</t>
        </r>
        <r>
          <rPr>
            <sz val="9"/>
            <color indexed="81"/>
            <rFont val="Tahoma"/>
            <family val="2"/>
          </rPr>
          <t xml:space="preserve">
</t>
        </r>
      </text>
    </comment>
    <comment ref="D12" authorId="0" shapeId="0" xr:uid="{71135CF0-A97B-482F-A06A-FC55EE169C36}">
      <text>
        <r>
          <rPr>
            <b/>
            <sz val="9"/>
            <color indexed="81"/>
            <rFont val="Tahoma"/>
            <family val="2"/>
          </rPr>
          <t xml:space="preserve">2020 y 2021-1 sin convenios
</t>
        </r>
        <r>
          <rPr>
            <sz val="9"/>
            <color indexed="81"/>
            <rFont val="Tahoma"/>
            <family val="2"/>
          </rPr>
          <t xml:space="preserve">
</t>
        </r>
      </text>
    </comment>
  </commentList>
</comments>
</file>

<file path=xl/sharedStrings.xml><?xml version="1.0" encoding="utf-8"?>
<sst xmlns="http://schemas.openxmlformats.org/spreadsheetml/2006/main" count="1378" uniqueCount="649">
  <si>
    <t>PLAN INDICATIVO CONSOLIDADO</t>
  </si>
  <si>
    <t>Plan de Desarrollo 2020-2024</t>
  </si>
  <si>
    <t>Transformacion Académica con Calidad y Pertinencia</t>
  </si>
  <si>
    <t>Indicador</t>
  </si>
  <si>
    <t>Tipo de Indicador</t>
  </si>
  <si>
    <t>Unidad de medida</t>
  </si>
  <si>
    <t>Linea Base</t>
  </si>
  <si>
    <t>Meta 2020</t>
  </si>
  <si>
    <t>Observaciones 2020-02</t>
  </si>
  <si>
    <t>Meta 2021</t>
  </si>
  <si>
    <t>Seguimiento 2021-01</t>
  </si>
  <si>
    <t>Observaciones 2021-01</t>
  </si>
  <si>
    <t>Log Acum 2021-01</t>
  </si>
  <si>
    <t>Efic Periodo 2021-01</t>
  </si>
  <si>
    <t>Efic Acum 2021-01</t>
  </si>
  <si>
    <t>Meta 2022</t>
  </si>
  <si>
    <t>Meta 2023</t>
  </si>
  <si>
    <t>Responsable</t>
  </si>
  <si>
    <t>Transformacion Curricular</t>
  </si>
  <si>
    <t>Tipo Indicador: Resultado</t>
  </si>
  <si>
    <t>Programas académicos con procesos de actualización curricular implementados</t>
  </si>
  <si>
    <t>Aumentar</t>
  </si>
  <si>
    <t>Número</t>
  </si>
  <si>
    <t>Se actualizó el currículo de Administración de Empresas Turísticas para presentar el programa a re acreditación.</t>
  </si>
  <si>
    <t>7 programas tecnológicos, 9 programas universitarios y 3 programas de posgrado con procesos de actualización curricular en resultados de aprendizaje.</t>
  </si>
  <si>
    <t>Tipo Indicador: Producto</t>
  </si>
  <si>
    <t>Lineamientos académicos y curriculares actualizados</t>
  </si>
  <si>
    <t>Mantener</t>
  </si>
  <si>
    <t>Se tiene un avance del 90% del documento. Consultar anexo.</t>
  </si>
  <si>
    <t>Se cuenta con documento de lineamientos curriculares y de formación, terminado y aprobado por el Consejo Académico.</t>
  </si>
  <si>
    <t>Programas tecnológicos con procesos de actualización curricular implementados</t>
  </si>
  <si>
    <t>La meta está programada para 2021.</t>
  </si>
  <si>
    <t>Todos los programas tecnológicos con procesos de actualización curricular en resultados de aprendizaje: Tecnología en Gestión de Servicios Gastronómicos, Tecnología en Gestión Turística, Tecnología en Delineante de Arquitectura, Tecnología en Gestión Catastral, Tecnología en Gestión Ambiental, Tecnología en Seguridad y Salud en el Trabajo y Tecnología en Gestión Comunitaria.</t>
  </si>
  <si>
    <t>Programas universitarios con procesos de actualización curricular implementados</t>
  </si>
  <si>
    <t>Todos los programas universitarios con procesos de actualización curricular en resultados de aprendizaje: Administración de Empresas Turísticas, Ingeniería Comercial, Gastronomía y Culinaria, Arquitectura, Construcciones Civiles, Ingeniería Ambiental, Bacteriología, Biotecnología, y Planeación y Desarrollo Social.</t>
  </si>
  <si>
    <t>Programas de posgrado con procesos de actualización curricular implementados</t>
  </si>
  <si>
    <t>Todos los programas de especialización con procesos de actualización curricular en resultados de aprendizaje: Especialización en Planeación Urbana, Especialización en Construcción Sostenible, Especialización en Gestión del Riesgo de Desastres.</t>
  </si>
  <si>
    <t>Sistema de evaluación de los aprendizajes, implementado</t>
  </si>
  <si>
    <t>Se cuenta con documento de Sistema de Aseguramiento de los Aprendizajes. Está pendiente la aprobación por parte del Consejo Académico.</t>
  </si>
  <si>
    <t>Oferta Academica Pertinente</t>
  </si>
  <si>
    <t>Nuevos programas técnicos, tecnológicos, universitarios y de posgrado, con resolución de registro calificado</t>
  </si>
  <si>
    <t>Se cuenta con avances en la construcción de documentos maestros de los programas de: Especialización en Sistemas de Información Geográfica, Especialización en Prospectiva, Maestría en Hematología, Maestría en Biotecnología, y la Maestría en Alta Dirección de las Organizaciones está en proceso de cargue en la plataforma SACES-MEN.</t>
  </si>
  <si>
    <t>Nuevos programas técnicos profesionales presenciales, con resolución de registro calificado</t>
  </si>
  <si>
    <t>No se cuenta con avances.</t>
  </si>
  <si>
    <t>Nuevos programas tecnológicos presenciales, con resolución de registro calificado.</t>
  </si>
  <si>
    <t>La meta está programada para 2022.</t>
  </si>
  <si>
    <t>Nuevos programas tecnológicos virtuales, con resolución de registro calificado</t>
  </si>
  <si>
    <t>Nuevos programas universitarios presenciales, con resolución de registro calificado</t>
  </si>
  <si>
    <t>Nuevos programas de especialización presenciales, con resolución de registro calificado</t>
  </si>
  <si>
    <t>En proceso de construcción el documento de la Especialización en Sistemas de Información Geográfica.</t>
  </si>
  <si>
    <t>Nuevos programas de especialización virtuales, con resolución de registro calificado</t>
  </si>
  <si>
    <t>En proceso de construcción del documento de la Especialización en Prospectiva.</t>
  </si>
  <si>
    <t>Nuevos programas de maestría, con resolución de registro calificado</t>
  </si>
  <si>
    <t>La Maestría en Alta Dirección de las Organizaciones se encuentra en proceso de cargue en la plataforma MEN-SACES.
La Maestría en Hematología está en etapa de revisión técnica y ajustes de la primera versión por parte de Aseguramiento de la Calidad Académica y la Maestría en Biotecnología se encuentran en proceso de formulación.</t>
  </si>
  <si>
    <t>Estudiantes matriculados en los programas de la oferta académica</t>
  </si>
  <si>
    <t>Iniciaron semestre 2020-2 5695 estudiantes y finalizaron 5512. Se presentó un ajuste de un estudiante.</t>
  </si>
  <si>
    <t>A 2021-1 se contó con un total de 5759 estudiantes matriculados en los programas de la oferta académica.</t>
  </si>
  <si>
    <t>Uso Intensivo de las TIC en el desarrollo de los procesos misionales</t>
  </si>
  <si>
    <t>Cursos con apoyo a la presencialidad</t>
  </si>
  <si>
    <t>2020-1: 274 asignaturas con grupos creados en Moodle.
2020-2: en total se crearon para este semestre 352 asignaturas en las plataformas de @Medellin y mi U virtual, acá se incluye programas presenciales, virtuales, cursos y diplomados por extension además de las electivas de la viceacademica.</t>
  </si>
  <si>
    <t>Grupos con apoyo a la presencialidad</t>
  </si>
  <si>
    <t>2020-1: 455 grupos con apoyo a la presencialidad.
2020-2 se cerro el semestre con un consolidado total de 572 grupos con apoyo a la presencialidad.</t>
  </si>
  <si>
    <t>Ingreso, Permanencia y Graduacion</t>
  </si>
  <si>
    <t>Incidencia de las acciones implementadas por Quédate en Colmayor en la permanencia de los estudiantes que asisten con regularidad</t>
  </si>
  <si>
    <t>Porcentaje</t>
  </si>
  <si>
    <t>Para el procesamiento estadístico de este indicador se requiere un numero de observaciones significativo que permita encontrar estimadores apropiados que se acerquen al porcentaje de incidencia real.</t>
  </si>
  <si>
    <t>Proceso de Ingreso, Permanencia y Graduación, operando</t>
  </si>
  <si>
    <t>Se realizó la documentación de los procedimientos y caracterización, se identificó los responsables por cada línea, se inició el trámite de todas las solicitudes estadísticas institucionales a través del canal del observatorio para la permanencia y calidad académica, por el lado de acceso esta en funcionamiento al igual de graduación, solo falta la formalización documental en el proceso de calidad.</t>
  </si>
  <si>
    <t xml:space="preserve">Instituciones de educación media articuladas a los servicios del proceso de Ingreso, Permanencia y Graduación </t>
  </si>
  <si>
    <t>1. Mariscal de Robledo
2. Lola González
3. Antonio José Bernal</t>
  </si>
  <si>
    <t>en el 2020 se articularon a: Institución educativa mariscal robledo, Antonio José Bernal y Lola González, para el 2021 se articularon 2 nuevas que son: Institución educativa SorJuana e Institución educativa Santa Juana.</t>
  </si>
  <si>
    <t>Estudiantes que aprueban el semestre, superando sus dificultades académicas</t>
  </si>
  <si>
    <t>Los datos para el cálculo de este indicador fueron: 
Est Ganan=269
Est. Pierden=24
Total Est=293
Este es el total de estudiantes atendidos en el año 2020</t>
  </si>
  <si>
    <t>El 94,19% de los estudiantes que asistieron a los servicios de psicología del aprendizaje 3 o más veces aprobaron el semestre 2021-1.</t>
  </si>
  <si>
    <t>Desempeño en el rendimiento académico de la asignatura matriculada de Ciencias Básicas para estudiantes de primer curso</t>
  </si>
  <si>
    <t>Los datos para el cálculo de este indicador fueron: Est Ganan=1174
Est. Pierden=196
Total Est=1370
Este es el total de estudiantes atendidos en el año 2020 y que tienen matriculada una asignatura que se corresponde con el servicio dado en permanencia</t>
  </si>
  <si>
    <t>El 91,15% de los estudiantes que vieron por primera vez la asignatura de ciencias básicas matriculada, y a su vez asistieron 5 o más veces a los servicios de ciencias básicas, aprobaron la asignatura.</t>
  </si>
  <si>
    <t>Mejora en el rendimiento académico de los estudiantes que asisten a los servicios ofertados de Ciencias Básicas, en estudiantes repitentes</t>
  </si>
  <si>
    <t>Ganan: 1174
Pierden: 196
Total: 1370</t>
  </si>
  <si>
    <t>El 85,71% de los estudiantes que repetían en 2021-1 la asignatura de ciencias básicas matriculada, y que a su vez asistieron a los servicios de ciencias básicas, tuvieron una mejora en la nota final.</t>
  </si>
  <si>
    <t>Tasa de deserción anual, disminuida</t>
  </si>
  <si>
    <t>NA</t>
  </si>
  <si>
    <t>Este indicador se reporta con la cifra que se muestra hoy en el sistema spadies, pero se consolida hasta el 31 de marzo de 2021, por lo cual lo más seguro es que va a cambiar.</t>
  </si>
  <si>
    <t>Este porcentaje hace referencia al periodo 2020-1, Sapdies.</t>
  </si>
  <si>
    <t>Tableros (Dashboard) Estadísticos para el análisis multifactorial de la deserción, implementados</t>
  </si>
  <si>
    <t>Este DashBoard se puede consultar en el micro sitio web del proceso, en esta URL https://sites.google.com/colmayor.edu.co/observatorio-q/excluidos?authuser=0</t>
  </si>
  <si>
    <t>Se cumple con la meta, en el 2020 se reporto el tablero de exclusión y para el 2021 se diseñaron 2 nuevos, SPADIES institucional y por facultades.
Tablero 2020: https://sites.google.com/colmayor.edu.co/observatorio-q/exclusi%C3%B3n?authuser=0
Tableros 2021: https://sites.google.com/colmayor.edu.co/observatorio-q/spadies?authuser=0</t>
  </si>
  <si>
    <t>Herramientas metacognitivas diseñadas, desarrolladas e implementadas</t>
  </si>
  <si>
    <t>Proyecto animplanos, proyecto metodología heurística,Proyecto matemáticas dinámica, proyecto gamificación, 1 pull de talleres para herramientas del aprendizaje (6 videos)
Curso herramientas TIC, tutoriales de: latex en moodle, office 365,Gamificación, datastudio, yenka, excel, knime, videos tematicos con la estrategía de h5p
Nota:Se suman las estrategias que se ponen como linea base: libro lenguaje, Libro politica interinstitucional de permanencia, fichas de estadistica(2),  fisíca(3),  química(3)</t>
  </si>
  <si>
    <t>Se realizaron 23 en el 2020 y para el 2021 se logro desarrollar 2 cartillas para el proceso de enseñanza y aprendizaje, las cuales se llaman: Guía didáctica
para procesos de aprendizaje en estudiantes con ASPERGER y Guía psicopedagógico de apoyo los procesos de aprendizaje. Además se desarrolló el curso virtual Herramientas digitales para la enseñanza y aprendizaje.
https://sites.google.com/colmayor.edu.co/quedate/libros?authuser=0</t>
  </si>
  <si>
    <t xml:space="preserve">Aseguramiento de la calidad </t>
  </si>
  <si>
    <t>Acreditación institucional obtenida</t>
  </si>
  <si>
    <t>Se obtuvo la acreditación institucional mediante resolución del Ministerio de Educación Nacional No. 013165 de julio de 2020.</t>
  </si>
  <si>
    <t>Estudios realizados sobre asuntos institucionales</t>
  </si>
  <si>
    <t>Se realizó Estudio de evaluación curricular en perspectiva de la cuarta revolución industrial.</t>
  </si>
  <si>
    <t>A la fecha se ha contratado el estudio de impacto de la investigación a nivel institucional, se han adelantado reuniones de recolección de información y definición de objetivos y alcance del proyecto.
Por otro lado se han definido términos de referencia para el estudio de impacto de la internacionalización a nivel institucional, a la fecha se está en convocatoria para asignar investigadores a este proyecto.</t>
  </si>
  <si>
    <t>Programas acreditados, re acreditados en alta calidad</t>
  </si>
  <si>
    <t xml:space="preserve">Mediante la Resolución del MEN No 021401 del 11 de noviembre de 2020, el programa AET obtuvo la renovación de la Acreditación por 6 años, en el mismo acto resolutorio, se otorgó la Renovación de Oficio del Registro Calificado por 7 años hasta el 2027. (de adjunta evidencia).
Respecto a la situación con el programa de Bacteriología y Laboratorio Clínico, sigue igual, los comunicados al MEN no han tenido efecto positivo; se procederá a radicar en firme un derecho de Petición en la semana entre 18 al 22 de enero. Esto por cuanto en diciembre de 2020, las directivas de la institución y el programa consideraron detener lo que se proyectaba en esa fecha. </t>
  </si>
  <si>
    <t xml:space="preserve">A. PROGRAMAS ACREDITADOS A 29_06_2021
    1. Tecnología en Gestión de Servicios Gastronómicos: vencimiento 21 de febrero de 2022 - (En proceso de reacreditación, en plataforma 
     SACES CNA en estado "En preselección Pares (Evaluación Externa)")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"En preselección 
    Pares (Evaluación Externa)")
B. PROGRAMAS EN PROCESO DE ACREDITACIÓN 
   En estado "Para ponencia del Consejero"
   1. INGENIERÍA AMBIENTAL - Recibió visita de pares en segundo semestre 2019 
   2. PLANEACIÓN Y DESARROLLO SOCIAL - Recibió visita de pares en segundo semestre 2019
   En estado "Para comentarios del Rector"
   1. TECNOLOGÍA EN DELINEANTE DE ARQUITECTURA E INGENIERÍA - Se envía respuesta con comentarios del rector al Inf_Eval_Ext 30 de junio de 2021.
   En estado en "En preselección Pares (Evaluación Externa)", pendientes de visita:
   1. CONSTRUCCIONES CIVILES
   2. TECNOLOGÍA EN GESTIÓN COMUNITARIA
   3. ARQUITECTURA
</t>
  </si>
  <si>
    <t>Ciencias Basicas</t>
  </si>
  <si>
    <t>Departamento de Ciencias Básicas operando</t>
  </si>
  <si>
    <t>Se expidió la resolución 327 de 2020 por la cual se crea el Programa de Ciencias Básicas de la Institución.</t>
  </si>
  <si>
    <t>Recursos de aprendizaje físicos y digitales diseñados, adquiridos e implementados</t>
  </si>
  <si>
    <t>No se han adquirido los recursos, toda vez que debía crearse inicialmente el Departamento.</t>
  </si>
  <si>
    <t>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t>
  </si>
  <si>
    <t>Olimpiadas de Ciencias Básicas realizadas</t>
  </si>
  <si>
    <t>Están programadas para el 2022.</t>
  </si>
  <si>
    <t>Proyectos de investigación asesorados en diseño metodológico, diseño experimental y/o modelamiento en los proyectos experimentales</t>
  </si>
  <si>
    <t>Se están asesorando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</si>
  <si>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Actividades de extensión desarrolladas en temas de Ciencias Básicas</t>
  </si>
  <si>
    <t>Se realizaron las actividades de extensión: 
1. Curso ? Taller Validation of Analytical Methods.
2. Introducción al diseño experimental y análisis estadístico aplicado.</t>
  </si>
  <si>
    <t>Formacion Dual</t>
  </si>
  <si>
    <t>Estudiantes matriculados en programas de formación dual</t>
  </si>
  <si>
    <t>Nuevos programas técnicos y tecnológicos en modalidad dual, ofertados</t>
  </si>
  <si>
    <t>Empresas articuladas a la estrategia de formación dual</t>
  </si>
  <si>
    <t>58 empresas articuladas a la estrategia de formación dual al 30 de junio de 2021</t>
  </si>
  <si>
    <t>Estudiantes en pasantías cortas empresariales</t>
  </si>
  <si>
    <t xml:space="preserve">10 estudiantes pasantías CUEE del 6 de julio. 58 estudiantes pasantías CUEE del 20 de septiembre.
No se realizó más pasantías </t>
  </si>
  <si>
    <t xml:space="preserve">Participaron:
 2 estudiantes de Tecnología en Gestión Comunitaria
7 estudiantes de Tecnología en Gestión Turistica Virtual 
10 estudiantes de Tecnología en Seguridad y Salud en el Trabajo
La participación de los estudiantes se vio mas afectada para el semestre 2021-1  a causa de las afectaciones ocasionadas por el paro estudiantil y académico que se dio en el marco del paro nacional 
</t>
  </si>
  <si>
    <t>Docentes en pasantías cortas empresariales</t>
  </si>
  <si>
    <t>La docente Luisa Larrea de la Facultad de Administración participó como mentora
La participación en el CUEE se vio afectada para el primer semestre del año a causa del paro académico que se dió en el marco de protestas y paro nacional</t>
  </si>
  <si>
    <t>Centro de Recursos para el aprendizaje y la investigacion</t>
  </si>
  <si>
    <t>Centro de Recursos para el Aprendizaje y la Investigación, operando</t>
  </si>
  <si>
    <t>La meta está programada para 2023.</t>
  </si>
  <si>
    <t>Fuentes de información científicas y académicas funcionando</t>
  </si>
  <si>
    <t>Se adquirieron las siguientes fuentes y recursos para la operabilidad de la Biblioteca 24/7:
Plataforma de Libros electrónicos: E-libro, Alfaomega Cloud, E-Book 7/24
Plataforma de bases de datos académicas: Ebsco, Ambientalex, SGSST-Global, Unwto, Science Direct, Virtual Pro, Leyex.info y Janium
Plataforma antiplagio Urkund</t>
  </si>
  <si>
    <t>Se suscribieron las siguientes bases de datos: EGloblal (SST, Ambientalex, Leyex.info), Ebsco, VirtualPro, Elibro, Digital Content, Alfaomega, McGraw-Hill, Janium, Architectural Open Library, ECOE), Antiplagio</t>
  </si>
  <si>
    <t>Participación en redes de acceso abierto</t>
  </si>
  <si>
    <t>Se tiene programada la meta para 2021.</t>
  </si>
  <si>
    <t>La Institución aún no hace parte de redes de acceso abierto puesto que no se ha ingresado al Consorcio Colombia, (se proyecta el el ingreso el 1 de enero de 2022).</t>
  </si>
  <si>
    <t>Sistemas integrales de autoservicio basados en tecnología de control automático RFID y telecomunicaciones, operando</t>
  </si>
  <si>
    <t>Se firmó el contrato Ju-770 de 2020, correspondiente a la instalación de la licencia App web My Loft para todos los recursos digitales que tiene la Biblioteca.
Se inició con las primeras  etapas de la implementación: 
1. Generación de orden de implementación.
2. presentación del Plan de Trabajo.
3. Contactos técnicos Institucionales.
4. Parametrización y personalización de MyLoft.
5. Segmentación de usuarios y envío de archivo plano a proveedor.</t>
  </si>
  <si>
    <t>App MyLoft, operando.
Se encuentra en trámite (Módulo de Autopréstamo, Autodevolución, Esterilizador de libros).</t>
  </si>
  <si>
    <t>Estaciones de trabajo para el estudio individual, colaborativo e incluyente, adquiridas</t>
  </si>
  <si>
    <t>La meta está programada para 2022 y 2023, sin embargo en el Plan de Fomento a la Calidad 2021 se incluyó un proyecto para la adecuación de las estaciones de trabajo.</t>
  </si>
  <si>
    <t>Formacion Integral de los Docentes</t>
  </si>
  <si>
    <t>Formacion Docente</t>
  </si>
  <si>
    <t>Docentes evaluados por encima del 80%</t>
  </si>
  <si>
    <t>Reporte 26 de enero de 2021:
2020-2: 472 docentes planta, ocasionales y cátedra que dictan clases y están cargados en Accademia.
436 docentes con calificación por encima del 80% (4.0).  :  92.3%
Reporte Julio 8 de 2021
El calculo anterior fue realizado teniendo en cuenta solo la calificación de los alumnos ya que no se había realizado la autoevaluación y la evaluación por parte de los decanos.
Finalmente el consolidado de las evaluaciones arroja el siguiente resultado:
488 docentes evaluados
Calificados por encima del 80% :  408 docentes  correspondiente al  83.61%</t>
  </si>
  <si>
    <t>La evaluación docente 2021-1  aún no se encuentra consolidada ya que está en proceso la calificación por parte de los decanos y los profesores.</t>
  </si>
  <si>
    <t>Docentes de planta formados en Doctorado</t>
  </si>
  <si>
    <t>Ana Rada: Se graduó como DOCTORA EN CIENCIAS BÁSICAS BIOMÉDICA en mayo de 2021, UNIVERSIDAD DE ANTIOQUIA.</t>
  </si>
  <si>
    <t>Actividades de capacitación en pedagogía, didáctica y uso de las TIC</t>
  </si>
  <si>
    <t>1 diplomado en Docencia realizado en 2020-1 y 
1 diplomado en curso en 2020-2
Asesorías masivas virtuales a docentes.</t>
  </si>
  <si>
    <t>Capacitación en Fuentes de Información (Bases de datos) y Herramientas Infovirtuales (Mendeley, Antiplagio, App de Myloft). | Se realizó el curso virtual "Herramientas digitales para la enseñanza y aprendizaje", el cual se llevó a cabo entre el 13 de abril y el 15 de mayo. | Asesorias en apropiación de TIC a los docentes de la institución programadas en el mes de Abril</t>
  </si>
  <si>
    <t>Docentes capacitados en pedagogía, didáctica y uso de las TIC</t>
  </si>
  <si>
    <t>14 docentes certificados en el diplomado 2020-1, 6 docentes de la institución inscritos en el diplomado 2020-2 , 90 docentes participantes en asesorías masivas virtuales en herramientas TIC.</t>
  </si>
  <si>
    <t>Capacitación a los docentes a través del Canal de Youtube de la App de Myloft. | Se capacitaron 30 docentes de la Institución Universitaria Colegio Mayor de Antioquia mediante el curso virtual "Herramientas digitales para la enseñanza y aprendizaje" | Diplomado en docencia universitaria con 80 docentes inscritos
Asesorías masivas en TIC con 56 docentes</t>
  </si>
  <si>
    <t>Escuela de capacitación docente operando</t>
  </si>
  <si>
    <t>Se cuenta con la propuesta de resolución para la creación de escuela de capacitación docente, se encuentra pendiente la aprobación por jurídica.</t>
  </si>
  <si>
    <t>Se actualizó la resolución para la creación del Programa de Formación y Aprendizaje Docente de la Institución Universitaria. Se encuentra pendiente la aprobación y firma del señor rector.</t>
  </si>
  <si>
    <t>Docentes en procesos de inmersión en lengua extranjera</t>
  </si>
  <si>
    <t>Se presentó proyecto por Plan de Fomento a la Calidad 2021 para la inmersión en lengua extranjera de 15 docentes. El proceso de formación iniciará en 2022.</t>
  </si>
  <si>
    <t>Planta Docente</t>
  </si>
  <si>
    <t>Planta docente ampliada</t>
  </si>
  <si>
    <t>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t>
  </si>
  <si>
    <t>59 docentes de planta, 13 medio tiempo y  46 tiempo completo.</t>
  </si>
  <si>
    <t>Nuevas plazas docentes creadas</t>
  </si>
  <si>
    <t>Dialogo generacional Docente</t>
  </si>
  <si>
    <t>Estudiantes y graduados destacados académicamente, vinculados al programa diálogo generacional docente</t>
  </si>
  <si>
    <t>La meta está programada para el 2021.</t>
  </si>
  <si>
    <t>No se ha realizado la convocatoria para la vinculación de estudiantes y graduados al programa de diálogo generacional docente.</t>
  </si>
  <si>
    <t>Convocatorias para la vinculación de estudiantes y graduados al programa diálogo generacional docente</t>
  </si>
  <si>
    <t>Investigacion, Innovacion y Emprendimiento</t>
  </si>
  <si>
    <t>Desarrollo Cientifico y Tecnologico</t>
  </si>
  <si>
    <t>Grupos de investigación que mantienen y mejoran su categorización en MinCiencias</t>
  </si>
  <si>
    <t>Biociencias: categoría A1
Grupo de Investigación Empresarial y Turístico ?GIET: categoría A
Ambiente, Hábitat y Sostenibilidad: categoría B
Estudios sobre Desarrollo Local y Gestión Territorial: categoría C 
Grupo de investigación Plan D+E inscrito en 2018
La medición de este logro, para este año no presentará variaciones toda vez que los resultados de la convocatoria Minciencias no evidenciarán cambios sino hasta el año entrante.</t>
  </si>
  <si>
    <t>Los grupos se encuentran categorizados de la siguiente forma:
1 grupo en A1, 1 grupo en A, 1 grupo en B, 1 grupo en C y 1 grupo reconocido</t>
  </si>
  <si>
    <t xml:space="preserve"> Investigadores categorizados en MinCiencias</t>
  </si>
  <si>
    <t>14 docentes en categoría junior.
La medición de este logro, para este año no presentará variaciones toda vez que los resultados de la convocatoria Minciencias no envidenciaran cambios sino hasta el año entrante.</t>
  </si>
  <si>
    <t>Se mantienen 14 investigadores categorizados en MinCiencias. Junior 9, Asociados 3, Senior 2</t>
  </si>
  <si>
    <t>Proyectos de Investigación de grupos aprobados y financiados mediante convocatoria interna</t>
  </si>
  <si>
    <t xml:space="preserve">1. Proyectos grupo de investigación Ambiente, Hábitat y Sostenibilidad: 13
2. Proyectos grupos de investigación Biociencias: 8
3. Proyectos grupo de investigación GIET:  5
4. Proyectos grupos de investigación en Estudios sobre Desarrollo Local y Gestión Territorial: 1
5. Proyectos grupo de investigación PLAN D+E: 4
De acuerdo a las actas 02 y 03 de Comité Central de Investigación. </t>
  </si>
  <si>
    <t>A la fecha no han sido publicados los resultados de la convocatoria interna de proyectos de investigación</t>
  </si>
  <si>
    <t>Proyectos de investigación presentados anualmente a las convocatorias de Minciencias</t>
  </si>
  <si>
    <t>Se presentaron  4 proyectos de facultades en convocatorias del primer semestre, para un total de 4. Además, 2 proyectos de convocatoria 891 para jóvenes investigadores y 1 para estancias postdoctorales + 7 de convocatoria 890 como institución aliada en Mecanismo 1.</t>
  </si>
  <si>
    <t>Las convocatorias de MinCiencias se encuentran proyectada con fechas de cierre para el segundo semestre. Las convocatorias con códigos: 906 y 907 ya cuentan con proyectos avalados para presentarse durante el segundo semestre.</t>
  </si>
  <si>
    <t>Revista Sinergia indexada</t>
  </si>
  <si>
    <t>Artículos publicados en revistas indexadas</t>
  </si>
  <si>
    <t>El acumulado para la vigencia 2020 es de 30 - La fuente es el Indicador de gestión IV - 06 Publicación en revistas indexadas.</t>
  </si>
  <si>
    <t>A la fecha se reportan 2. Se conoce de más publicaciones dentro de la vigencia 2021, pero los docentes aún no reportan al CICMA.</t>
  </si>
  <si>
    <t>Libros publicados</t>
  </si>
  <si>
    <t>Fue publicado el libro "Aprendizajes de la construcción de la paz en Colombia" de la editorial Remington en el año 2020, sin embargo, sus copias físicas fueron entregadas en mayo de 2021. Y fue publicado el libro Soñar, habitar y recorrer el territorio, por la editorial CIDE de Ecuador.</t>
  </si>
  <si>
    <t>Patentes, registros o diseños industriales, obtenidos</t>
  </si>
  <si>
    <t>Fue concedida la patente de invención titulada ?BLOQUE IMPERMEABLE DE ASFALTO RECICLADO COMPRIMIDO?, bajo resolución 3539</t>
  </si>
  <si>
    <t>Participación en redes académicas y de investigación</t>
  </si>
  <si>
    <t>Se hace parte del programa DELFIN.</t>
  </si>
  <si>
    <t>Ponentes en eventos de divulgación nacionales e internacionales</t>
  </si>
  <si>
    <t>Fuente: Convocatoria de estímulos a la producción docente 2020 - Acumulado: 43. No se tuvieron en cuenta ponencias que no contaran con certificación. Una ponencia presentadas por dos o más docente, solo se contabiliza una vez.</t>
  </si>
  <si>
    <t>A la fecha solo se reportan 6 ponencias en eventos.</t>
  </si>
  <si>
    <t>Innovacion, emprendimiento, transferencia tecnologica y de conocimiento</t>
  </si>
  <si>
    <t>Centro de innovación, emprendimiento, transferencia tecnológica y conocimiento, en funcionamiento</t>
  </si>
  <si>
    <t>La meta está proyectada para 2022.</t>
  </si>
  <si>
    <t>Espacios formativos en emprendimiento e innovación</t>
  </si>
  <si>
    <t>11 Talleres realizados a estudiantes de practica. 7 ponencias en eventos o espacios de participación.</t>
  </si>
  <si>
    <t>Prácticas profesionales en emprendimiento acompañadas</t>
  </si>
  <si>
    <t>16 estudiantes de la Facultad de Administración y 15 estudiantes de la Facultad de Arquitectura e Ingeniería.</t>
  </si>
  <si>
    <t xml:space="preserve">27 practicantes acompañados:
Administración de empresas turísticas (4)
Arquitectura (1)
Construcciones civiles (5)
Planeación y desarrollo social (1)
Tecnología Gestión ambiental (5)
Tecnología en gestión de servicios gastronómicos (8)
Tecnología Gestión turística (3) </t>
  </si>
  <si>
    <t>Productos de apropiación social de conocimiento generados a partir de proyectos de Extensión</t>
  </si>
  <si>
    <t xml:space="preserve">Circulación de conocimiento especializado: 3
Divulgación Pública de la CTeI: 3
Metodología para el desarrollo de productos Apropiación Social, Producción Bibliográfica: 1
Producción Bibliográfica: 3
</t>
  </si>
  <si>
    <t>Proyectos de desarrollo tecnológico, investigación e innovación aprobados</t>
  </si>
  <si>
    <t>A la fecha no se cuenta con los resultados de la convocatoria interna de proyectos de investigación aplicada y base tecnológica, y la convocatoria para el fortalecimiento de grupos y semilleros de investigación de las IES del municipio, financiadas por SAPIENCIA</t>
  </si>
  <si>
    <t xml:space="preserve">Formacion en Investigacion </t>
  </si>
  <si>
    <t>Producción investigativa de estudiantes en procesos de investigación formativa y formación para la investigación</t>
  </si>
  <si>
    <t>Ponencias de investigación de semilleristas presentadas en eventos regionales, nacionales e internacionales</t>
  </si>
  <si>
    <t>48 semilleristas participaron en encuentro departamental Redcolsi + 11 En feria de Biociencias + 24 en Encuentro Nacional Redcolsi.</t>
  </si>
  <si>
    <t>A la fecha, los semilleristas se cuenta con la presentación de 46 ponencias en el Encuentro Regional de Semilleros de Investigación.</t>
  </si>
  <si>
    <t>Proyectos de investigación, desarrollo tecnológico e innovación aprobados por convocatoria interna</t>
  </si>
  <si>
    <t>Se realizó una sola convocatoria interna en el año. En la misma se presentaron 21 proyectos de investigación correspondientes a semilleros, de los cuales fueron aprobados 15, que cumplieron con el puntaje mínimo requerido en la evaluación de pares.</t>
  </si>
  <si>
    <t>A la fecha no se han presentado los resultados de la convocatoria interna de proyectos de investigación</t>
  </si>
  <si>
    <t>Jóvenes investigadores que participan en proyectos de investigación</t>
  </si>
  <si>
    <t>Se tiene en cuenta, exclusivamente, las solicitudes de vinculación hechas para contratos mediante prestación de servicios para jóvenes investigadores, realizadas en el marco del proyecto aprobado por convocatoria interna "Evaluación de la relación de la Ondas Tropicales del Este y la hidroclimatología de Colombia.  Además de una jóven investigadora en el proyecto PazRED.</t>
  </si>
  <si>
    <t>Se cuenta con la aprobación de planes de trabajo y el recurso financiero para la vinculación de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</si>
  <si>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Proyectos de aula desarrollados</t>
  </si>
  <si>
    <t>Facultad de Arquitectura e Ingeniería: 86 proyectos de aula, año 2020 (verificar soportes en repositorio de la semana de la facultad y repositorio de los programas académicos)
Ing ambiental: 3 
Arquitectura: 43
TDAEI: 7
TGA: 3
CC: 30
Falta el reporte de  TGC 
Facultad de Administración: 101 
Facultad de Ciencias de la Salud: 66 proyectos de aula, 36 en 2020-1 y 30 en 2020-2</t>
  </si>
  <si>
    <t>Proyectos de Núcleos integradores desarrollados</t>
  </si>
  <si>
    <t>Facultad de Ciencias Sociales SEMESTRES 1 Y 2 (2020)</t>
  </si>
  <si>
    <t>Prácticas investigativas desarrolladas</t>
  </si>
  <si>
    <t>Facultad de Ciencias Sociales: 31
Facultad de Arquitectura e Ingeniería: 4 estudiantes desarrollaron proyectos directamente y 9 prestaron apoyo a proyectos desarrollados por los docentes
Facultad de Administración: 9
Facultad Ciencias de la Salud: 30 en 2020-1 y 12 en 2020-2, para un total de 42</t>
  </si>
  <si>
    <t>Trabajos de grado desarrollados</t>
  </si>
  <si>
    <t>Facultad de Ciencias Sociales:
Pénsum 2415: 9
Pénsum 2416: 17+8 semestres 1 y 2.</t>
  </si>
  <si>
    <t>Sistema de Investigacion Institucional</t>
  </si>
  <si>
    <t>Vicerrectoría de Investigación, Innovación y Transferencia Tecnológica creada</t>
  </si>
  <si>
    <t>Se está avanzando en la construcción del documento de Estatuto de Investigación que contempla la creación de la Vicerrectoría de Investigación, Innovación y Transferencia Tecnológica.</t>
  </si>
  <si>
    <t>Vicerrectoría de Investigación, Innovación y Transferencia Tecnológica en funcionamiento</t>
  </si>
  <si>
    <t xml:space="preserve">Visibilidad Nacional e Internacional, interculturalidad y diálogo de saberes </t>
  </si>
  <si>
    <t>Interculturalidad y dialogo de saberes</t>
  </si>
  <si>
    <t>Eventos y actividades con enfoque intercultural, desarrollados</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</si>
  <si>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
4. Seminario Competencias en la Educación Superior (Internacionalización). / 
5. Conferencia Bioseguridad en época de Pandemia (Fac. Ciencias de la Salud).
6. Conversatorio: La Interculturalidad un encuentro humano y digno con la diferencia. Dirección de Internacionalización y Grupo de Investigación PLAN D+E. (18 de junio de 2020).</t>
  </si>
  <si>
    <t xml:space="preserve">A 2021-1 se desarrollaron 4 eventos interculturales: Internacionalización Estratégica con Propósito, Encuentro Internacional para el Diálogo Equitativo Intercultural, Intercambios Solidarios: Cuando la Movilidad es un solo paso hacia la Interculturalidad y Conferencia y Conversatorio: ¿Qué pasa en Colombia? 
Además, se desarrollaron 4 actividades con enfoque intercultural: Cátedra de Internacionalización e Interculturalidad, IX Congreso Internacional sobre Tecnología e Investigación, Evento EIE Acofi 2021y Programa Delfín. </t>
  </si>
  <si>
    <t>Eventos interculturales desarrollados en la Institución</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</si>
  <si>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t>
  </si>
  <si>
    <t xml:space="preserve">Internacionalización Estratégica con Propósito, Encuentro Internacional para el Diálogo Equitativo Intercultural, Intercambios Solidarios: Cuando la Movilidad es un solo paso hacia la Interculturalidad y Conferencia y Conservatorio: ¿Qué pasa en Colombia? </t>
  </si>
  <si>
    <t>Actividades con enfoque intercultural incorporado en la docencia, la investigación, la extensión académica y el bienestar institucional</t>
  </si>
  <si>
    <t>1. Seminario Competencias en la Educación Superior (Internacionalización). / 
2. Conferencia Bioseguridad en época de Pandemia (Fac. Ciencias de la Salud).
3. Conversatorio: La Interculturalidad un encuentro humano y digno con la diferencia. Dirección de Internacionalización y Grupo de Investigación PLAN D+E. (18 de junio de 2020).</t>
  </si>
  <si>
    <t xml:space="preserve">Cátedra de Internacionalización e Interculturalidad, IX Congreso Internacional sobre Tecnología e Investigación, Evento EIE Acofi 2021y Programa Delfín. </t>
  </si>
  <si>
    <t>Programas académicos con estrategias de internacionalización del currículo, implementadas</t>
  </si>
  <si>
    <t>Programas académicos con cursos servidos en lengua extranjera.</t>
  </si>
  <si>
    <t>Cátedra de internacionalización e interculturalidad servida en la Institución</t>
  </si>
  <si>
    <t>Semestre Académico 2020_1 y Semestre Académico 2020_2.</t>
  </si>
  <si>
    <t>Se desarrolló la Cátedra de Internacionalización e Interculturalidad, correspondiente a la Vicerrectoría Académica y otra Cátedra de Interculturalidad de la Facultad de Ciencias Sociales.</t>
  </si>
  <si>
    <t xml:space="preserve">Cooperacion interinstitucional nacional e internacional </t>
  </si>
  <si>
    <t>Actividades de cooperación interinstitucional realizadas</t>
  </si>
  <si>
    <t>Escuela Internacional en Transformación Digital Virtual.</t>
  </si>
  <si>
    <t>RCI y Alianza Internacional COMPA.</t>
  </si>
  <si>
    <t>Convenios de cooperación interinstitucional activos</t>
  </si>
  <si>
    <t>Se cuenta en el momento con 17 Convenios Activos, en los cuales se ha tenido relacionamiento con las Instituciones en Cursos, Pasantías, Prácticas Profesionales y Movilidad Solidaria. Además, se vienen adelantando diferentes tipos de pasantías de manera Virtual (prácticas profesionales, matrícula de asignaturas, entre otras.)</t>
  </si>
  <si>
    <t>Convenios Vigentes: 70
Convenios Activos: 40</t>
  </si>
  <si>
    <t>Participación en redes académicas nacionales e internacionales</t>
  </si>
  <si>
    <t>Durante el año 2020, la Dirección de Internacionalización, participó activamente en las diferentes reuniones realizadas por la R.C.I.
Esta red se encontraba en la línea base, por lo tanto no se contabiliza como nueva.</t>
  </si>
  <si>
    <t>Delfín (Programa de Investigación) y Red Internacional de Cooperación Académica (COMPA).</t>
  </si>
  <si>
    <t>Movilidad saliente de docentes</t>
  </si>
  <si>
    <t>Participación en Eventos, Ponencia, Diplomado Virtual, Seminario Internacional Virtual y Congreso Internacional.</t>
  </si>
  <si>
    <t>(Participación en Eventos y Ponencias de manera Virtual).</t>
  </si>
  <si>
    <t>Movilidad entrante de docentes</t>
  </si>
  <si>
    <t xml:space="preserve">Curso Corto, Conferencia Virtual, Transferencia de Conocimientos Virtual, Diplomado Virtual, Seminario Virtual. </t>
  </si>
  <si>
    <t>(Participación en Eventos, Ponencia Virtual y Conferencia Virtual).</t>
  </si>
  <si>
    <t>Movilidad saliente de estudiantes</t>
  </si>
  <si>
    <t xml:space="preserve">Práctica Profesional, Movilidad Solidaria, Curso Virtual, Pasantía Académica Virtual, Práctica Profesional Virtual, Congreso Virtual. </t>
  </si>
  <si>
    <t>(Práctica Profesional y Pasantía Académica)</t>
  </si>
  <si>
    <t>Movilidad entrante de estudiantes</t>
  </si>
  <si>
    <t>Curso Corto, Pasantía Académica, Intercambio Proyecto PALOMA, Movilidad Solidaria y Pasantía Académica Virtual.</t>
  </si>
  <si>
    <t>(Pasantía Virtual, Curso Corto y Pasantía Académica Presencial).</t>
  </si>
  <si>
    <t>Movilidad saliente y entrante de administrativos</t>
  </si>
  <si>
    <t>Conferencia Virtual y Seminario Internacional Virtual.</t>
  </si>
  <si>
    <t>Programas con doble titulación</t>
  </si>
  <si>
    <t>Se han tenido avances pero aún no se ha definido ninguno.</t>
  </si>
  <si>
    <t>Entorno y participacion en el contexto regional y nacional</t>
  </si>
  <si>
    <t>Proyectos, Convenios y Contratos</t>
  </si>
  <si>
    <t>Acciones de relacionamiento con comunidades locales y regionales</t>
  </si>
  <si>
    <t>Facultad de Administración: 18 acciones (2 PGC, 12 TGSG, 3 TGTV, 1 AET).
Facultad Ciencias de la Salud:  no se han realizado actividades de proyección social, debido a las restricciones por la pandemia Covid 19, ya que las actividades están ligadas a salidas pedagógicas asociadas a los cursos regulares  de los programas de la facultad.
Facultad de Ciencias Sociales: 21 
2020-1: 14
2020-2: 7 organizaciones en proyecto de fortalecimiento con perspectiva de innovación social
Facultad de Arquitectura e Ingeniería:
95 acciones de relacionamiento incluyendo  la proyección social que se hace desde servicio social en los programas de Tecnología en delineante de arquitectura e ingeniería y construcciones civiles, además de los proyectos de aula en contextos reales.</t>
  </si>
  <si>
    <t>Actividades de proyección social desde la Facultades y el proceso de Extensión Académica y Proyección Social</t>
  </si>
  <si>
    <t>Convenios y contratos suscritos y ejecutados</t>
  </si>
  <si>
    <t>Convenios y contratos firmados desde el 01 de enero de 2020 al 31 de diciembre de 2020.</t>
  </si>
  <si>
    <t>Contratos y convenios firmados en el semestre 2021-01</t>
  </si>
  <si>
    <t>Traslados de excedentes de la ejecución de convenios y contratos</t>
  </si>
  <si>
    <t>Miles de Pesos</t>
  </si>
  <si>
    <t>Información con corte al 31 de diciembre de 2020.</t>
  </si>
  <si>
    <t>Traslado de recursos de administración de convenios y contratos a la Institución</t>
  </si>
  <si>
    <t>Eventos realizados por Extensión Académica hacia la comunidad institucional (Cátedra abierta, Catedráticos Extensión)</t>
  </si>
  <si>
    <t>Información con corte al 31 de diciembre de 2020: diez acompañamientos con la presentación de convenios y contratos en la Cátedra Extensionista y once exposiciones de proyectos de Extensión en las cátedras de diferentes docentes de programas académicos institucionales.</t>
  </si>
  <si>
    <t>Cátedras Extensionistas y Proyecto de Extensión en las aulas</t>
  </si>
  <si>
    <t>Productos académicos desarrollados a partir de los proyectos de Extensión y Proyección Social</t>
  </si>
  <si>
    <t>Información con corte al 31 de diciembre de 2020: - Informe final Escuelas del perdón y reconciliación - ESPERE (informe del convenio 4600080075 de 2019).
- El sector turístico durante la pandemia del covid -19, el impacto inmediato y la lenta recuperación.
- Cartillas académicas de los cursos: Asistente en  organización de viajes y Asistente en organización de eventos para los grados 10 y 11 de algunos de los Colegios que pertenecen al convenio de Media técnica (4600085153 de 2020).
- Guía del buen uso del kit de CTeI entregada en el desarrollo de las actividades del contrato 861 de 2017 celebrado con la Gobernación de Putumayo. 
- Video creativo y conceptual, en el cual se contó con la preproducción, producción y postproducción. En el se recogieron algunas experiencias de la intervención con las comunidades priorizadas en el contrato 4600009582 de 2019.
El video da cuenta del trabajo realizado por el Departamento de Antioquia-gerencia de seguridad alimentaria y nutricional-MANÁ, a través de  la Institución Universitaria Colegio Mayor de Antioquia, cuyo objeto es ? Prestar el servicio de acciones integrales en seguridad alimentaria y nutricional para disminuir el riesgo de desnutrición aguda, riesgo de sobrepeso y obesidad en menores de 5 años, gestantes y lactantes con bajo peso y sus familias de las comunidades vulnerables priorizadas en los municipios del departamento de Antioquia?</t>
  </si>
  <si>
    <t>1. Recetario realizado por la Subsecretaría de Turismo apoyado por el Colegio Mayor y el SENA. https://issuu.com/turismomed/docs/cartilla_colegios_abiertos_al_mundo (4600085153 de 2020).
2. Informe sobre la situación de los Derechos Humanos en Medellín vigencia 2020 (4600089119 de 2021).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(4600084519 de 2020).
4. GUÍA PSICOPEDAGÓGICA DE APOYO A LOS PROCESOS DE APRENDIZAJE (408 de 2020).
5. Creación y montaje de curso en plataforma Mi U Virtual "Antioquia Unida por la infancia y la adolescencia" desarrollado en la ejecución del contrato 4600010518 de 2020</t>
  </si>
  <si>
    <t>Practicas academicas, orientacion laboral y empleo</t>
  </si>
  <si>
    <t>Coordinación de empleo y orientación laboral creada y operando</t>
  </si>
  <si>
    <t>Se consolidó la propuesta para ampliar el alcance de la coordinación de graduados, a una coordinación de graduados, empleo y orientación laboral, se realizó el anteproyecto presupuestal para la contratación de personal para el año 2021, se contrató el nuevo desarrollo de la bolsa de empleo y se actualizó el proyecto de viabilidad y el reglamento de prestación de servicios de la bolsa de empleo.</t>
  </si>
  <si>
    <t>Orientación laboral para practicantes y graduados</t>
  </si>
  <si>
    <t>Se realizó el evento: Conexión laboral y habilidades transversales, con el fin de brindar herramientas de orientación laboral al público objetivo.</t>
  </si>
  <si>
    <t xml:space="preserve">Se realizaron 70 asesorías virtuales de orientación laboral para graduados
En el marco del seminario prepráctica asistieron 532 estudiantes al taller de entrenamientos para la inserción laboral </t>
  </si>
  <si>
    <t>Estudiantes vinculados a las agencias de práctica de sectores públicos y privados de la ciudad y la región.</t>
  </si>
  <si>
    <t>Practicantes Facultad de Arquitectura e Ingeniería: 321, 140 en 2020-1 y 181 en 2020-2.
Practicantes Facultad de Ciencias de la Salud: 111, 49 en 2020-1 y 62 en 2020-2
Facultad de Ciencias Sociales: 163, 73 en 2020-1 y 90 en 2020-2
Practicantes Facultad de Administración: 160, 102 en 2020-1 y 58 en 2020-2
El día 29 de enero, la Facultad de Arquitectura realizó un nuevo reporte  con 352 practicantes, 140 en 2020-1 y 
212 en 2020-2.
Esto generaría un total de 786 estudiantes en prácticas.</t>
  </si>
  <si>
    <t xml:space="preserve">70 practicantes Facultad Ciencias Sociales
250 practicantes Facultad Arquitectura e Ingeniería  
184 practicantes Facultad de Administración
81 practicantes Facultad Ciencias de la Salud </t>
  </si>
  <si>
    <t>Graduados vinculados laboralmente a través de la bolsa de empleo</t>
  </si>
  <si>
    <t xml:space="preserve">11  graduados vinculados reportados
47 vacantes internas registradas
Para la medición del semestre 2021-1 se tuvo en cuenta solo las vacantes internas que fueron registradas directamente en el portal de empleo de la institución, de dicha vacantes registradas se descartaron las que estaban dirigidas a practicantes, las que no tuvieron postulados y las que fueron rechazadas por no cumplir con criterios como formación profesional o salario minimo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numero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ultimas ofertas que tenido postulaciones de graduados se les está haciendo seguimiento.
</t>
  </si>
  <si>
    <t>Graduados vinculados en actividades de docencia, investigación, extensión y procesos administrativos de la institución</t>
  </si>
  <si>
    <t>Graduadoscontratados para procesos administrativos:52
Contratados para proyectos de extensión y proyección social: 226
Graduados contratados como administrativos y/o docentes de planta, ocasionales y cátedra: 102</t>
  </si>
  <si>
    <t xml:space="preserve">214 contratistas vinculados a traves de convenios de Extensión Académica y Proyección  Social 
90 graduados vinculados por contratación docente o cargos de planta 
136 graduados contratistas directos </t>
  </si>
  <si>
    <t>Educacion continua y formacion para el trabajo y el desarrollo humano</t>
  </si>
  <si>
    <t>Programas de educación continua y de formación para el trabajo y el desarrollo humano, ofertados</t>
  </si>
  <si>
    <t>310 actividades de educación continua realizadas y 4 programas de Formación para el Trabajo y el Desarrollo Humano ofertados.</t>
  </si>
  <si>
    <t>84 programas de educación continua y 5 programas de formación para el trabajo y el desarrollo humano ofertados.</t>
  </si>
  <si>
    <t>Programas de educación continua ofertados en metodología presencial y remota, asistida por las TIC</t>
  </si>
  <si>
    <t>Información con corte al 31 de diciembre de 2020: 
111 (ciento once) actividades de educación continuada para el semestre 2020-01 y 199 (ciento noventa y nueve) actividades para el semestre 2020-02.</t>
  </si>
  <si>
    <t>Diferentes actividades de formación en ejecución o finalizadas, de los diferentes procesos de la Institución</t>
  </si>
  <si>
    <t>Escuela de Formación para el Trabajo y el Desarrollo Humano, operando</t>
  </si>
  <si>
    <t>Si bien la meta está programada para 2021, se expidió la resolución 328 del 22 de diciembre de 2020 "por la cual se establecen los lineamientos para fortalecer la oferta de programas de formación para el Trabajo y el Desarrollo Humano en la Institución Universitaria Colegio Mayor de Antioquia"
La Resolución fue necesaria crearla para tener ese sustento jurídico de las actividades que se vienen realizando desde la vigencia 2016, por el tema de austeridad en el gasto público no ha sido posible crear la Escuela hasta el momento, la idea es seguir trabajando con la Resolución y analizar a futuro qué acciones se pueden realizar para fortalecer este tema.</t>
  </si>
  <si>
    <t>Resolución 328 del 22 de diciembre de 2020, donde se establecen lineamientos para fortalecer la oferta de programas de formación para el Trabajo y Desarrollo Humano en la Institución</t>
  </si>
  <si>
    <t>Programas de formación para el trabajo y el desarrollo humano ofertados</t>
  </si>
  <si>
    <t>Asistente en Organización de Eventos.
Organización de Viajes.
Cocina.
Auxiliar en Dibujo Arquitectónico.</t>
  </si>
  <si>
    <t>Técnico Laboral como Asistente en Organización de Eventos, Técnico Laboral como Cocinero, Técnico Laboral en Organización de Viajes, Técnico Laboral como Auxiliar en Dibujo Arquitectónico, Técnico Laboral en Organización de Viajes. Sede Jardín.</t>
  </si>
  <si>
    <t>Idiomas Colmayor</t>
  </si>
  <si>
    <t>Centro de lenguas formalizado</t>
  </si>
  <si>
    <t>Estrategias implementadas para la formación en lengua extranjera</t>
  </si>
  <si>
    <t>Se realiza la oferta a las diferentes áreas de la institución de los cursos de contingencia de idiomas del Centro de Lenguas.</t>
  </si>
  <si>
    <t>se realiza la oferta a los diferentes áreas de la institución de los cursos de idiomas  de contingencia  y capacitación docente del Centro de Lenguas.</t>
  </si>
  <si>
    <t>Cursos de lengua extranjera ofertados por el Centro de Lenguas</t>
  </si>
  <si>
    <t>19 cursos servidos en 2020-1 y 20 cursos ofertados y que se encuentran sirviendo a la fecha en 2020-2.</t>
  </si>
  <si>
    <t>17 cursos ofertados y servidos en el semestre en 2021 -1 por el Centro de Lenguas.</t>
  </si>
  <si>
    <t>Estudiantes de la institución inscritos en los cursos ofertados por el Centro de Lenguas</t>
  </si>
  <si>
    <t>503 estudiantes inscritos en 2020-1 y 531en 2020-2.</t>
  </si>
  <si>
    <t>456 estudiantes inscritos en 2021-1.</t>
  </si>
  <si>
    <t>Desempeño de los estudiantes de programas profesionales en las pruebas Saber Pro en el componente de inglés</t>
  </si>
  <si>
    <t>Puntaje global obtenido en las Pruebas Saber Pro 2019 en el componente de inglés.</t>
  </si>
  <si>
    <t>En el componente de inglés de las pruebas Saber Pro, el puntaje institucional obtenido fue de 151 en el año 2020. (Este indicador se mide año vencido, ya que en 2021 salen los resultados 2020).</t>
  </si>
  <si>
    <t>Desempeño de los estudiantes de programas tecnológicos en las pruebas Saber Pro en el componente de inglés</t>
  </si>
  <si>
    <t>Puntaje global obtenido en las Pruebas Saber T y T 2019 en el componente de inglés.</t>
  </si>
  <si>
    <t>En el componente de inglés de las pruebas Saber TyT, el puntaje institucional obtenido fue de 108 en el año 2020. (Este indicador se mide año vencido, ya que en 2021 salen los resultados 2020).</t>
  </si>
  <si>
    <t>Unidades de servicio</t>
  </si>
  <si>
    <t>Unidades de servicio creadas y formalizadas</t>
  </si>
  <si>
    <t>Portafolio de Servicios, consultorías y asesorías</t>
  </si>
  <si>
    <t>Muestras procesadas por el Laboratorio de Control de Calidad LACMA</t>
  </si>
  <si>
    <t>Muestras procesadas a dic 31 de 2020.</t>
  </si>
  <si>
    <t>Se procesaron 635 muestras con corte a 30 de Junio de 2021</t>
  </si>
  <si>
    <t>Colmayor un espacio para tu Bienestar</t>
  </si>
  <si>
    <t>Tu Bienestar es nuestra meta</t>
  </si>
  <si>
    <t>Servicios para la formación integral de la comunidad institucional y la permanencia de los estudiantes, ofertados</t>
  </si>
  <si>
    <t>Nuevos servicios ofertados en todas las líneas estratégicas de Bienestar.</t>
  </si>
  <si>
    <t>4 servicios nuevos de Salud y Desarrollo Humano, 4 servicios nuevos de Promoción artística y cultural, 5 servicios nuevos de Promoción deportiva y recreativa, y 6 servicios nuevos de Promoción socioeconómica.</t>
  </si>
  <si>
    <t>Servicios de Salud y Desarrollo Humano, para la formación integral de la comunidad institucional y la permanencia de los estudiantes, fortalecidos</t>
  </si>
  <si>
    <t>Se ofertó el nuevo servicio de asesoría nutricional.
Se han ejecutado las actividades propuestas desde la línea de salud y desarrollo humano, que pudieron migrar a la virtualidad aportando al manejo de las distintas situaciones de salud física y emocional en ocasión de la situación de emergencia por COVID 19, acciones para formación integral y permanencia de los estudiantes.</t>
  </si>
  <si>
    <t>Servicio 2020:
Asesoría nutricional
Nuevos servicios 2021:
Servicio psiquiatría (Becas tecnología Sapiencia)
Caracterización en salud mental (Becas tecnología Sapiencia)
Renovación convenio optometría</t>
  </si>
  <si>
    <t>Servicios de Promoción Artística y Cultural, para la formación integral de la comunidad institucional y la permanencia de los estudiantes, fortalecidos</t>
  </si>
  <si>
    <t xml:space="preserve">Se lograron mantener la gran mayoría de actividades anexas desde la virtualidad y se han generado productos audiovisuales que han permitido la proyección escénica de los grupos, además de permitir el intercambio artístico y cultural con otras universidades por medio de las tecnologías de la información y la comunicación. Finalmente gracias a la virtualidad otra de las actividades fortalecidas es la Sala de exposiciones virtual, ya que se presentarán varias obras, de las cuales toda la comunidad Institucional puede participar. </t>
  </si>
  <si>
    <t>Servicios 2020:
Productos audiovisuales de proyección escénica.
Sala de exposiciones virtual
Nuevos servicios 2021:
Curso arte-terapia
Taller escritura creativa</t>
  </si>
  <si>
    <t>Servicios de Promoción Deportiva y Recreativa, para la formación integral de la comunidad institucional y la permanencia de los estudiantes, fortalecidos</t>
  </si>
  <si>
    <t>Los 21 servicios se ofertaron de manera virtual debido a la contigencia por el Covid-19, fueron 3 ofertas nuevas que no se tenían en la presencialidad: Tornero virtual de ajedrez, Torneo virtual de PES y Torneo virtual de Parchis.</t>
  </si>
  <si>
    <t>Servicios 2020:
Torneos virtuales
Ajedrez
PES
Parchís
Nuevos servicios 2021:
Free fire
Class Royale</t>
  </si>
  <si>
    <t>Servicios de Promoción Socioeconómica, para la formación integral de la comunidad institucional y la permanencia de los estudiantes, fortalecidos</t>
  </si>
  <si>
    <t>Como nuevas ofertas: Becas mejores deportistas, matrícula Cero, plan de auxilio de matrícula MEN (matrículas gratuitas), Feria virtual socioeconómica.</t>
  </si>
  <si>
    <t>Servicios 2020:
Becas mejores deportistas
Matrícula Cero
Plan de auxilio MEN
Feria virtual socioeconómica
Nuevos servicios 2021:
Préstamos chromebook
Auxilio sostenimiento alternancia</t>
  </si>
  <si>
    <t>Experiencias deportivas y culturales dentro de la institución fortalecidas</t>
  </si>
  <si>
    <t xml:space="preserve">Las nuevas experiencias deportivas fueron las siguientes: Torneo virtual de Ajedrez, Torneo virtual de PES 2020 Mobile y Torneo virtual de Parchis.  Desde cultura:  Retos artísticos,  obras de teatro, encuentros músicales, intercambios universitarios y conversatorios al rededor del mes de las identidades, desde la virtualidad. </t>
  </si>
  <si>
    <t xml:space="preserve">Experiencias 2020:
Torneo virtuales: Ajedrez, PES, Parchís
Retos artísticos, obras de teatro, encuentros musicales, intercambios universitarios, conversatorio de identidades.
(2021-01)
Free fire, Class Royale
Arte-terapia, Taller de escritura creativa
</t>
  </si>
  <si>
    <t>Beneficiarios de nuevas experiencias deportivas y culturales</t>
  </si>
  <si>
    <t>Los beneficiarios de experiencias deportivas se distribuyeron de la siguiente manera: Torneo Virtual Ajedrez 10 participantes, Torneo virtual Parchis 73 participantes, Torneo virtual PES 2020 Mobile 16 participantes. Además hubo 177 beneficiarios de experiencias culturales.</t>
  </si>
  <si>
    <t>Para estas nuevas experiencias contamos con:
Taller de escritura
Arteterapia
Free fire
Clash Royal</t>
  </si>
  <si>
    <t>Cobertura de la comunidad institucional en los servicios de Bienestar, aumentada</t>
  </si>
  <si>
    <t>Para el 2020-01 se logró 84%  y para el 2020-02 se obtuvo 93% de cobertura en población atendida. Promedio entre los dos semestres: 88%.</t>
  </si>
  <si>
    <t>A 2021-1 la cobertura de los servicios de Bienestar fue del 90,57%.</t>
  </si>
  <si>
    <t>Bienestar te conecta e integra</t>
  </si>
  <si>
    <t>Servicios de bienestar ofertados a los estudiantes de programas virtuales y sedes desconcentradas</t>
  </si>
  <si>
    <t>Se ha mantenido la oferta de servicios para estudiantes de programas virtuales y en sedes desconcentradas.</t>
  </si>
  <si>
    <t>11 servicios para estudiantes de programas virtuales y 6 para estudiantes de sedes desconcentradas.</t>
  </si>
  <si>
    <t>Oferta de servicios y programas de bienestar para los estudiantes de programas virtuales</t>
  </si>
  <si>
    <t>Oferta de gimnasia virtual, deporte virtual, cursos culturales (guitarra, teatro), asesorías médicas y psicológicas, asesorías de créditos y becas condonables.</t>
  </si>
  <si>
    <t>Se mantienen de 2020: Oferta de gimnasia virtual, deporte virtual, cursos culturales (guitarra, teatro), asesorías médicas, psicológicas, asesorías de créditos y becas condonables.
Nuevos 2021:
Auxilio alternancia
Préstamo chromebook
Seguridad alimentaria</t>
  </si>
  <si>
    <t>Oferta de servicios y programas de bienestar para los estudiantes de sedes desconcentradas</t>
  </si>
  <si>
    <t>Toda la oferta virtual que se desarrollaba desde las 4 líneas estratégicas se ha venido cumpliendo porque no se están llevando a cabo actividades presenciales en sedes de desconcetración. Oferta cultural, deportiva, acompañamiento psicológico y seguridad alimentaria.</t>
  </si>
  <si>
    <t>Se mantuvieron de 2020:
Asesoría psicológica
Oferta cultural 
Oferta deportiva
Seguridad alimentaria
Nuevos 2021:
Préstamo de chromebook
Auxilio alternancia</t>
  </si>
  <si>
    <t>Mi U inclusiva y diversa</t>
  </si>
  <si>
    <t>Programa de Educación Inclusiva e Intercultural, implementado</t>
  </si>
  <si>
    <t>Actividades de inclusión:
Actualización de la caracterización para estudiantes 
Verificar información reportada en caracterización (autoreportes)
Identificación de necesidades de población vulnerable
Gestión de necesidades a partir de realidades de población vulnerable</t>
  </si>
  <si>
    <t>Acciones de acompañamiento implementadas y articuladas a las demás dependencias</t>
  </si>
  <si>
    <t>Conformación del programa de Inclusión Colmayor Diverso.</t>
  </si>
  <si>
    <t>Videos de estudiantes población vulnerable enviados a docentes 
Carta de entendimiento con Unidad para la atención y reparación integral de víctimas</t>
  </si>
  <si>
    <t>Protocolo de prevención, detección y atención para las violencias basadas en género, implementado</t>
  </si>
  <si>
    <t>El documento se encuentra en borrador.</t>
  </si>
  <si>
    <t>Protocolo en construcción.</t>
  </si>
  <si>
    <t>Seguridad Alimentaria</t>
  </si>
  <si>
    <t>Estudios de Impacto del programa de seguridad alimentaria, realizados</t>
  </si>
  <si>
    <t>Se finalizó el estudio: EVALUACIÓN DE IMPACTO DE LOS PROGRAMAS IMPLEMENTADOS PARA REDUCIR LAS TASAS DE ABANDONO ESTUDIANTIL EN LA INSTITUCIÓN UNIVERSITARIA COLEGIO MAYOR DE ANTIOQUIA, dónde entró el programa de seguridad alimentaria.</t>
  </si>
  <si>
    <t>Estudiantes beneficiados del Programa de Seguridad alimentaria</t>
  </si>
  <si>
    <t>Para el 2020-01 fueron 620 beneficiarios con entregas presenciales. El programa presencial se suspendió en el mes de marzo, debido a la crisis por el Covid-19. Esto dió impulso a nuevas estrategias como las entregas de bonos que para el 2020-02 fueron 220 beneficiarios. En total de los dos semestres fueron 840 beneficiarios.</t>
  </si>
  <si>
    <t>820 Beneficiarios para un total de 4100 bonos alimentarios</t>
  </si>
  <si>
    <t>Desarrollo y Gestion Integral, un compromiso institucional</t>
  </si>
  <si>
    <t>Modernizacion administrativa para la eficiencia de los procesos</t>
  </si>
  <si>
    <t>Modernización administrativa gestionada</t>
  </si>
  <si>
    <t>Se realizó diagnostico y se socializó con el Rector, Vicerrector académico y Vicerrector administrativo y financiero el 22-12-2020.</t>
  </si>
  <si>
    <t>El avance del 10% equivale al diagnóstico realizado en la vigencia 2020.
El indicador se mide de forma anual, y en la actualidad se está realizando el proceso de contratación de los estudios técnicos, contratación que fue avalada por el Consejo Directivo.</t>
  </si>
  <si>
    <t>Manual de funciones actualizado</t>
  </si>
  <si>
    <t>El estudio de la factibilidad de la Modernización Administrativa está en proceso para ser ejecutado. Por lo tanto,  los manuales de funciones se actualizan una vez se tenga los resultados de este estudio.</t>
  </si>
  <si>
    <t>Mapa de procesos actualizado</t>
  </si>
  <si>
    <t>La actualización y operatividad del mapa de procesos depende de la modernización administrativa, se está a la espera de la contratación de la asesoría para la modernización administrativa.</t>
  </si>
  <si>
    <t>Estructura administrativa actualizada</t>
  </si>
  <si>
    <t>El estudio de la factibilidad de la Modernización Administrativa está en proceso para ser ejecutado. Por lo tanto, la estructura administrativa se actualiza una vez se tenga los resultados de este estudio.</t>
  </si>
  <si>
    <t>Normas internas actualizadas</t>
  </si>
  <si>
    <t>Se actualizaron:
* El Acuerdo 009 de 2007 se aprueban el otorgamiento de becas para realizar estudios de formación en educación superior y se establecen porcentajes y topes máximos para adjudicar a los servidores públicos de la Institución Universitaria Colegio Mayor de Antioquia.
* Se modificó el Estatuto General Acuerdo 002 de 2007, con el Acuerdo 024 de 2020 por el cual se modifica el Comité de Contratación.                                                                           
* Se modificó la Resolución 223 de 2007,mediante la Resolución 241 de 2020, regulando el Plan de Formación, Capacitación y actualización.</t>
  </si>
  <si>
    <t>Se mantienen las 3 actualizadas en el 2020: 1. El Acuerdo 009 de 2007 se aprueban el otorgamiento de becas para realizar estudios de formación en educación superior y se establecen porcentajes y topes máximos para adjudicar a los servidores públicos de la Institución Universitaria Colegio Mayor de Antioquia; 2. Se modificó el Estatuto General Acuerdo 002 de 2007, con el Acuerdo 024 de 2020 por el cual se modifica el Comité de Contratación; 3. Se modificó la Resolución 223 de 2007,mediante la Resolución 241 de 2020, regulando el Plan de Formación, Capacitación y actualización.            
Hasta la fecha no se han actualizado otras normas internas de la Institución. Sin embargo, se tienen los borradores de Estatuto Docente de planta, Estatuto Docente ocasional y de cátedra, y Estatuto de Investigación.</t>
  </si>
  <si>
    <t>Gestion de nuevos espacios y sostenibilidad de la infraestructura fÃ¬sica institucional</t>
  </si>
  <si>
    <t>Nuevos espacios físicos gestionados y disponibles para el desarrollo institucional</t>
  </si>
  <si>
    <t>Informe anual de estrategias de sostenibilidad y resiliencia de la infraestructura física institucional, gestionado y entregado</t>
  </si>
  <si>
    <t>Se anexa Informe anual de estrategias de sostenibilidad y resiliencia de la infraestructura física institucional.</t>
  </si>
  <si>
    <t>El informe se consolida al finalizar la vigencia.</t>
  </si>
  <si>
    <t xml:space="preserve">Titulación del edificio de borde para el bienestar, gestionada     </t>
  </si>
  <si>
    <t xml:space="preserve">Nuevos espacios disponibles </t>
  </si>
  <si>
    <t>Plan maestro integral de infraestructura física formulado, aprobado e implementado</t>
  </si>
  <si>
    <t>SE ANEXA COPIA DE DISEÑOS DE PLAN DE ILUMINACIÓN DE ESPACIOS EXTERNOS DENTRO DEL CAMPUS INSTITUCIONAL, SE ENVÍA COPIA DE DISEÑOS DE PROYECTO DE CULTIVO DE ENERGÍA SOLAR, SE ENVÍA COPIA DE DISEÑOS DE SENDEROS Y RAMPAS DE CONEXIÓN Y OTRAS  PROYECCIONES.</t>
  </si>
  <si>
    <t>A la fecha se han adjudicado obras físicas, eléctricas y adecuaciones diversas en el campus institucional para la vigencia 2021, se encuentran en proceso de protocolización de contratos por $2.760.000.000.</t>
  </si>
  <si>
    <t>Plan anual de optimización y mantenimiento de infraestructura física, aprobado y en operación</t>
  </si>
  <si>
    <t>SE ANEXA ARCHIVO DEL PLAN ANUAL DE OPTIMIZACIÓN Y MANTENIMIENTO DE LA INFRAESTRUCTURA FÍSICA.</t>
  </si>
  <si>
    <t>El Plan anual de optimización y mantenimiento de infraestructura física, fue elaborado, aprobado y en operación.</t>
  </si>
  <si>
    <t>Planos institucionales actualizados</t>
  </si>
  <si>
    <t>Se han actualizado los planos arquitectónicos institucionales, los planos de los laboratorios y de los diferentes es.pacios</t>
  </si>
  <si>
    <t>Se han actualizado planos arquitectónicos, estructurales, eléctricos y de redes de agua superficiales. Se deben actualizar los planos de redes profundas hidrosanitarias, gas y eléctricas. Para esto, se contratará una empresa o personal natural con equipo especializado para su detección y marcación.</t>
  </si>
  <si>
    <t>Cultura de la planeacion</t>
  </si>
  <si>
    <t>Modelo Integrado de Planeación y Gestión, implementado</t>
  </si>
  <si>
    <t xml:space="preserve">Medición 2019 = 77.6
Medición 2020 = 81.1 
</t>
  </si>
  <si>
    <t>La medición del Modelo Integrado de Planeación y Gestión para el año 2021 se realiza en el mes de abril de 2022, conforme al diligenciamiento de los Formularios Únicos de Reporte de Avances a la Gestión -FURAG-</t>
  </si>
  <si>
    <t>Recursos de Presupuesto Participativo gestionados e incrementados</t>
  </si>
  <si>
    <t>PP=12969926120
PP1= 11195026813.
Crecimiento del 15% respecto al año anterior.
Se cubrió 3.885 cupos y el proyecto culmino satisfactoriamente</t>
  </si>
  <si>
    <t>Se incrementó el 32,4%, más de la meta proyectada en el año 2. Con respecto a la población impactada, en este primer periodo se han beneficiado de la beca de PP 1.843 estudiantes y se han entregado 1.066 auxilios de sostenimiento.
Recursos 2020: $12.969.926.120.
Recursos 2021: $17.177.489.631.</t>
  </si>
  <si>
    <t>Nuevas fuentes alternas de financiación gestionadas y con recursos.</t>
  </si>
  <si>
    <t>Sistema de gestion integrado hacia la sostenibilidad</t>
  </si>
  <si>
    <t>Mantenimiento de la certificación del SGC bajo la norma ISO 9001:2015</t>
  </si>
  <si>
    <t>Se realiza Auditoría de Seguimiento por parte del ICONTEC en el mes de  diciembre, manteniendo la certificación para el sistema.</t>
  </si>
  <si>
    <t>Se tiene proyectada la Auditoria de Seguimiento del Sistema de Gestión de la Calidad para Noviembre de 2021</t>
  </si>
  <si>
    <t>Mantenimiento de la certificación del SGA bajo la norma ISO 14001:2015</t>
  </si>
  <si>
    <t>Se tiene proyectada la auditoria de Re-certificación del Sistema de Gestión Ambiental para Noviembre de 2021</t>
  </si>
  <si>
    <t>Certificación y mantenimiento del SG-SST bajo la norma ISO 45001:2018</t>
  </si>
  <si>
    <t>Se tiene proyectada la Certificación del Sistema de Gestión de Seguridad y Salud en el Trabajo para Noviembre de 2021</t>
  </si>
  <si>
    <t xml:space="preserve">Auditorías del SGI </t>
  </si>
  <si>
    <t>* La auditoria interna se realizó del 21 de septiembre al 05 de octubre de 2020.
*  Las auditorias externas del SGC y SGA, se realizaron entre el 01 y 03 de Diciembre de 2020.</t>
  </si>
  <si>
    <t>Se tiene proyectada las auditorias Internas para septiembre del presente año y las auditorias externas  para Noviembre de 2021</t>
  </si>
  <si>
    <t>Software nuevo implementado</t>
  </si>
  <si>
    <t>A la fecha se tiene implementado el software, actualmente se están realizando ajustes propios de la operación del SGI.</t>
  </si>
  <si>
    <t>Estrategias de sostenibilidad promovidas por el SGI</t>
  </si>
  <si>
    <t>El cumplimiento de este Indicador esta proyectado para el año 2022</t>
  </si>
  <si>
    <t>Diagnóstico de sostenibilidad realizado</t>
  </si>
  <si>
    <t xml:space="preserve">A la fecha se tiene la metodología para realizar el diagnostico bajo la ISO 26000 2010. ya que el diagnostico se tiene proyectado realizar en el segundo semestre del 2021.
Nota: Se adjunta archivo con la metodología. </t>
  </si>
  <si>
    <t>Matriz de Indicadores de sostenibilidad, consolidada</t>
  </si>
  <si>
    <t>Se tiene proyectado para medición en el año 2022</t>
  </si>
  <si>
    <t>Plan de trabajo anual en seguridad y salud en el trabajo, cumplido</t>
  </si>
  <si>
    <t>El plan de trabajo del año 2020 se logro ejecutar con un porcentaje del 82%, debido a que hubo algunos items planteados que no se lograron ejecutar en su totalidad, más se estaban trabajando.</t>
  </si>
  <si>
    <t xml:space="preserve">El plan de trabajo para el año 2021 se lleva en ejecución con un porcentaje del 44%; se viene desarrollando actividades y otras se ejecutaran en fechas del 2 semestre </t>
  </si>
  <si>
    <t>Autoevaluación inicial del Sistema de Gestión de Seguridad y Salud en el Trabajo, realizada</t>
  </si>
  <si>
    <t>En total se tienen 60 requisitos exigidos para la implementación del SG-SST, de los cuales se cumplen 56 y se tiene uno que no aplica, por lo tanto  la evaluación inicial del SG-SST para el 2020 es del 94%.</t>
  </si>
  <si>
    <t xml:space="preserve">En total se tienen 60 requisitos exigidos para la implementación del SG-SST, de los cuales se cumplen 56 y se tiene uno que no aplica, por lo tanto la evaluación inicial del SG-SST para el 2020 es del 94%. se tiene programado para el mes de julio y diciembre realizar la medición de este indicador  </t>
  </si>
  <si>
    <t>Condiciones de salud de los trabajadores de la institución, evaluadas</t>
  </si>
  <si>
    <t>De 199 exámenes médicos con recomendaciones o restricciones médicas en el año 2020, se entregaron 75 cartas de seguimiento a recomendaciones emitidas por la IPS.</t>
  </si>
  <si>
    <t>En lo corrido del semestre  (enero a junio) 70 personas que se realizaron los  exámenes médicos ocupacionales  de ingreso, periódicos y de retiro  de las cuales a 20 se les generaron recomendaciones médicas . De estas 20 personas con recomendaciones médicas se entregaron 20 cartas de seguimiento a recomendaciones emitidas por la IPS, por lo que se da un cubrimiento del 100% en la evaluación de condiciones de salud a los empleados de planta del campus institucional.</t>
  </si>
  <si>
    <t>Plan para la prevención y atención de emergencias, ejecutado</t>
  </si>
  <si>
    <t>Se realizaron 5 simulacros de 5 planeados. 1 fue de manera general y los 4 restantes fueron simulacros localizados en los diferentes laboratorios de la institución, y lugares donde laboral el personal administrativos y permanecen visitantes y estudiantes. Los dos primeros simulacros programados al inicio del año se reemplazaron para el segundo semestre del 2020, teniendo en cuenta la situación de pandemia por COVID-19.</t>
  </si>
  <si>
    <t xml:space="preserve">Al momento los simulacros que se han programado se han realizado </t>
  </si>
  <si>
    <t>Cumplimiento de requisitos legales y de otro tipo del Sistema de Gestión de Seguridad y Salud en el Trabajo</t>
  </si>
  <si>
    <t>Al momento se tiene 281 requisitos legales aplicables, sobre los cuales se cumplen 267, no se cumplen 3 y se cumplen parcialmente 11, para lo cuál se arroja un porcentaje de cumplimiento del 95% sobre un 100%</t>
  </si>
  <si>
    <t>Acciones correctivas, preventivas y de mejora del Sistema de Gestión de Seguridad y Salud en el Trabajo, implementadas</t>
  </si>
  <si>
    <t>Entre el 1 de Julio de 2020 y el 31 de Diciembre 2020 se cerraron en total 9 acciones preventivas y 13 acciones correctivas, asociadas a auditorias internas, externas, investigación de accidentes, inspecciones de seguridad entre otras.</t>
  </si>
  <si>
    <t>Entre el 1 de Enero del 2021 a la fecha, se cerraron 7 Acciones eficazmente, correspondientes a 7 programadas.</t>
  </si>
  <si>
    <t>Implementación de las medidas de control en los peligros identificados y los riesgos priorizados</t>
  </si>
  <si>
    <t>255 riesgos intervenidos que se vuelven aceptables, 288 en total riesgos no aceptables o aceptables con control. Para Diciembre del año 2020  de un 100 % de peligros identificados y priorizados, el 88,5% paso de no aceptable a aceptable, con sus respectivos controles.</t>
  </si>
  <si>
    <t xml:space="preserve">Para Diciembre del año 2020 de un 100 % de peligros identificados y priorizados, el 88,5% paso de no aceptable a aceptable, con sus respectivos controles, esta actualizacion se realiza con periodicidad anual </t>
  </si>
  <si>
    <t>Colmayor Sostenible y Resiliente</t>
  </si>
  <si>
    <t>Estrategias para la Gestión del Riesgo de Desastres implementadas</t>
  </si>
  <si>
    <t xml:space="preserve">1. Análisis situacional frente a la normatividad
2. Levantamiento de información general de la actividad, del contexto externo e interno
3. Valoración del riesgo
4. Identificación de escenarios de intervención
5. Definición de medidas para la gestión del riesgo correctiva y prospectiva
6. Análisis situacional frente a la preparación para la respuesta
7. Análisis situacional frente a la ejecucción para la respuesta
8. Identificación de personas encargadas de GRD en las instituciones de educación superior vecinas 
</t>
  </si>
  <si>
    <t>Política aprobada e implementada</t>
  </si>
  <si>
    <t>Realización de ejercicio de planificación estratégica con el Equipo. Socializado con el Rector, Secretaria General y Coordinador Jurídico para la creación de la Unidad de Gestión del Riesgo de la I.U. Colegio Mayor de Antioquia.  Por ello se podría pensar que hay un retraso en el cumplimiento del indicador pero se han realizado gestiones muy importantes que permitirán avanzar mejor.</t>
  </si>
  <si>
    <t>Planes implementados</t>
  </si>
  <si>
    <t>Se anexa archivo con avance.</t>
  </si>
  <si>
    <t>Infraestructura tecnologica e informatica pertinente para el desarrollo institucional</t>
  </si>
  <si>
    <t xml:space="preserve"> Infraestructura tecnológica disponible conforme a la demanda institucional</t>
  </si>
  <si>
    <t>Disponibilidad total semestre x 180 dias (Minutos): 259200
Plataforma indisponible (Minutos): 1065
Disponibilidad Plataforma: 99,59</t>
  </si>
  <si>
    <t>Disponibilidad total semestre x 180 días (Minutos): 259200
Plataforma indisponible (Minutos): 566
Disponibilidad Plataforma: 99,79</t>
  </si>
  <si>
    <t>Procesos manuales automatizados</t>
  </si>
  <si>
    <t>Total procesos manuales: 29
Total procesos manuales automatizar: 10</t>
  </si>
  <si>
    <t>Sistemas de información consolidados e integrados</t>
  </si>
  <si>
    <t>Sistemas de información: 11
Sistemas de información integrados: 10
Sistemas no integrados: 1</t>
  </si>
  <si>
    <t>PETIC actualizado e implementado</t>
  </si>
  <si>
    <t>Consultar soporte PETIC 2021-2023. En proceso de revisión en Isolución.</t>
  </si>
  <si>
    <t>https://www.colmayor.edu.co/institucional/micolmayor/gestion-de-tecnologia-e-informatica/
Se puede visualizar a través de la pagina web institucional y se adjunta el documento.</t>
  </si>
  <si>
    <t>Procesos manuales sistematizados</t>
  </si>
  <si>
    <t>Total procesos manuales: 29
Total procesos manuales para sistematizar: 19</t>
  </si>
  <si>
    <t>Lineamientos de Integración de los sistemas de información actualizados</t>
  </si>
  <si>
    <t>Se anexa documento de lineamientos.</t>
  </si>
  <si>
    <t>Gestion Administrativa y Financiera efectiva y transparente</t>
  </si>
  <si>
    <t>Dictamen limpio de la auditoría fiscal y financiera</t>
  </si>
  <si>
    <t>Al inicio del año 2020 fue realizada la Auditoría Especial Evaluación Fiscal y Financiera, para la vigencia 2019, obteniendo como resultado dictamen a los estados financieros LIMPIO y se conceptúa la gestión presupuestal FAVORABLE y la gestión financiera FAVORABLE.</t>
  </si>
  <si>
    <t>Al inicio del año 2021 fue realizada la Auditoría Especial Evaluación Fiscal y Financiera para la vigencia 2020, obteniendo como resultado dictamen a los estados financieros LIMPIO y se conceptúa la gestión presupuestal FAVORABLE y la gestión financiera FAVORABLE.</t>
  </si>
  <si>
    <t>Recursos asignados conforme a las necesidades institucionales</t>
  </si>
  <si>
    <t>Para la vigencia 2020 fueron asignados la totalidad de los recursos requeridos por las diferentes áreas en los agregados de funcionamiento e inversión, luego de la evaluación de las necesidades presentadas en el anteproyecto de presupuesto.</t>
  </si>
  <si>
    <t>Informes presupuestales y financieros presentados</t>
  </si>
  <si>
    <t>A la fecha se encuentra cumplido el plazo para la entrega de informes financieros y presupuestales, comprendidos entre el período de enero a diciembre.</t>
  </si>
  <si>
    <t>Los informes presupuestales y financieros se encuentran al día según los cronogramas establecidos, al 30 de mayo se han presentado 5 estados financieros mensuales, 5 ejecuciones presupuestales, 5 reportes presupuestales de Snies,1 reporte contable a la Contaduría General de la Nación (Chip). 
De los 48 informes que se deben presentar de manera anual se llevan 16 a corte de 30 de mayo cumpliendo con los plazos establecidos.</t>
  </si>
  <si>
    <t>Equilibrio financiero</t>
  </si>
  <si>
    <t>Pesos</t>
  </si>
  <si>
    <t>R&gt;= P
Al 31 de diciembre de 2020 el recaudo de ingresos asciende a $222.725.739.394 y los pagos efectuados suman $158.715.416.817, reflejando equilibrio financiero.</t>
  </si>
  <si>
    <t>El seguimiento general de este indicador se realiza finalizando la vigencia.</t>
  </si>
  <si>
    <t>Cultura del servicio</t>
  </si>
  <si>
    <t>Estrategias de evaluación de la satisfacción de los usuarios, implementadas</t>
  </si>
  <si>
    <t xml:space="preserve">Se realizó en el primer trimestre con las consolas de satisfacción al cliente y un estudio de percepción sobre la atención al ciudadano. Se está realizando otro estudio de percepción durante este último trimestre del año 2020. </t>
  </si>
  <si>
    <t>Se realiza la percepción del servicio a través de correo electrónico por medio de un formulario donde el usuario valúa la atención brindada. 
Igualmente, por medio de redes sociales se realiza una encuesta de percepción de la atención que brindamos por estos medios de comunicación-atención.</t>
  </si>
  <si>
    <t>Eventos para fortalecer la calidad del servicio, implementados</t>
  </si>
  <si>
    <t>En la Reinducción institucional se abordaron diferentes temas de interés, entre estos la atención al ciudadano y la calidad de esta atención.</t>
  </si>
  <si>
    <t>Se tiene programa la capacitación de calidad del servicio para el segundo semestre del 2021.</t>
  </si>
  <si>
    <t>Manual de cultura organizacional socializado e implementado</t>
  </si>
  <si>
    <t>Se realizó socialización mediante correo electrónico de los manuales de Liderazgo transformacional y cultura organizacional, para que fuera del conocimiento de la comunidad institucional implicada. Se encuentran publicados en Isolución así: GC-MA-012 MODELO DE CULTURA ORGANIZACIONAL
GC-MA-011 MODELO DE LIDERAZGO TRANSFORMACIONAL.</t>
  </si>
  <si>
    <t>Los manuales de Liderazgo transformacional y cultura organizacional fueron realizados y socializados en 2020.</t>
  </si>
  <si>
    <t>Comunicacion y Mercadeo efectivos</t>
  </si>
  <si>
    <t>Plan de Comunicaciones y Mercadeo socializado e implementado</t>
  </si>
  <si>
    <t>Al momento está realizada la actualización de estos planes, la socialización y la implementación, estará en curso desde este año, hasta finalizar el período del actual rector.</t>
  </si>
  <si>
    <t>Se realizó socialización virtual con los docentes y empleados de planta en la inducción docente del primer semestre de 2021.
Se tiene programada una socialización presencial para el mes de julio con los líderes de proceso y coordinadores de facultades.</t>
  </si>
  <si>
    <t>Medios de comunicación empleados al interior de la institución</t>
  </si>
  <si>
    <t xml:space="preserve">Pagina web
Correo
Redes sociales
Carteleras
Sistema de audio
Periódico
Colmayor Informa 
Boletín electrónico interno
Se han implementado los diferentes medios de comunicación institucionales, haciendo dos claridades: el periódico se realizó al iniciar el primer semestre, para el segundo, se decidió que no se realizaría debido a la poca presencialidad de los estudiantes. Además del sistema de audio, que también se encuentra suspendido por este mismo motivo. </t>
  </si>
  <si>
    <t>Se han impulsado las comunicaciones y presencia de marca a través de diferentes medios de comunicación interna y externa.</t>
  </si>
  <si>
    <t>Estudios de Medición del Nivel de posicionamiento institucional, realizados</t>
  </si>
  <si>
    <t>Conocer la percepción del personal institucional como docentes, estudiantes, empleados, líderes de proceso, directivos y comunidad en general, con el fin de indagar los puntos de vista y opiniones de cada uno de estos públicos.</t>
  </si>
  <si>
    <t>Participación en eventos de relacionamiento y actividades de divulgación</t>
  </si>
  <si>
    <t>Se realizaron 4 eventos de relacionamiento en el primer semestre de 2021.</t>
  </si>
  <si>
    <t>INDICADORES DE EVALUACIÓN Plan de Desarrollo 2020-2024 - 2021-01</t>
  </si>
  <si>
    <t>INDICADORES DE EVALUACIÓN ACUMULADA Plan de Desarrollo 2020-2024 - 2021-01</t>
  </si>
  <si>
    <t>EFICACIA PERIÓDICA</t>
  </si>
  <si>
    <t>EFICACIA PONDERADA</t>
  </si>
  <si>
    <t>EFICACIA ACUMULADA PROMEDIO DEL PLAN</t>
  </si>
  <si>
    <t>EFICACIA ACUMULADA PONDERADA DEL PLAN</t>
  </si>
  <si>
    <t>TOTALES</t>
  </si>
  <si>
    <t>Total presupuesto asignado (funcionamiento e inversión)</t>
  </si>
  <si>
    <t>PRESUPUESTO TOTAL</t>
  </si>
  <si>
    <t>Total presupuesto ejecutado (funcionamiento e inversión)</t>
  </si>
  <si>
    <t>TOTAL EJECUTADO</t>
  </si>
  <si>
    <t>Índice de inversión</t>
  </si>
  <si>
    <t>ÍNDICE DE INVERSIÓN ACUMULADO</t>
  </si>
  <si>
    <t>Eficiencia del Plan</t>
  </si>
  <si>
    <t>EFICIENCIA DEL PLAN ACUMULADA</t>
  </si>
  <si>
    <t>LÍNEA</t>
  </si>
  <si>
    <t>1. Transformacion Académica con Calidad y Pertinencia</t>
  </si>
  <si>
    <t>2. Formacion Integral de los Docentes</t>
  </si>
  <si>
    <t>3. Investigacion, Innovacion y Emprendimiento</t>
  </si>
  <si>
    <t xml:space="preserve">4. Visibilidad Nacional e Internacional, interculturalidad y diálogo de saberes </t>
  </si>
  <si>
    <t>5. Entorno y participacion en el contexto regional y nacional</t>
  </si>
  <si>
    <t>6. Colmayor un espacio para tu Bienestar</t>
  </si>
  <si>
    <t>7. Desarrollo y Gestion Integral, un compromiso institucional</t>
  </si>
  <si>
    <t>Seguimiento 2020</t>
  </si>
  <si>
    <t>Observaciones 2020</t>
  </si>
  <si>
    <t>Facultades</t>
  </si>
  <si>
    <t>Vicerrectoría Académica</t>
  </si>
  <si>
    <t>Vicerrectoría Académica
Facultades</t>
  </si>
  <si>
    <t>Vicerrectoría Académica
Facultades
Virtualidad</t>
  </si>
  <si>
    <t>Vicerrectoría Académica
Admisiones, Registro y Control.</t>
  </si>
  <si>
    <t>Virtualidad</t>
  </si>
  <si>
    <t>Permanencia</t>
  </si>
  <si>
    <t>CNA</t>
  </si>
  <si>
    <t>Sistema de Aseguramiento de la Calidad Académica
-SIACA-</t>
  </si>
  <si>
    <t>Facultades
Centro de innovación, emprendimiento, tranferencia tecnológica y conocimiento</t>
  </si>
  <si>
    <t>Biblioteca</t>
  </si>
  <si>
    <t>Vicerrectoría Académica
Facultades
Talento Humano</t>
  </si>
  <si>
    <t xml:space="preserve">Vicerrectoría Académica, Virtualidad, </t>
  </si>
  <si>
    <t>Vicerrectoría Académica 
Talento Humano</t>
  </si>
  <si>
    <t>Vicerrectoría Académica.
Facultades</t>
  </si>
  <si>
    <t>CICMA
Grupos de Investigación</t>
  </si>
  <si>
    <t>CICMA / Comité editorial Revista Sinergia</t>
  </si>
  <si>
    <t>CICMA</t>
  </si>
  <si>
    <t xml:space="preserve">Centro de Investigaciones, Virtualidad, </t>
  </si>
  <si>
    <t>CICMA
Rectoría</t>
  </si>
  <si>
    <t>CICMA
Coordinaciones de práctica de las Facultades</t>
  </si>
  <si>
    <t>CICMA
Semilleros de Investigación
Facultades</t>
  </si>
  <si>
    <t>CICMA Semilleros de investigación</t>
  </si>
  <si>
    <t>CICMA
Facultades</t>
  </si>
  <si>
    <t>Facultad Arquitectura, Administración y Ciencias de la Salud</t>
  </si>
  <si>
    <t>Facultad Ciencias Sociales</t>
  </si>
  <si>
    <t>Facultades
Coordinaciones de práctica</t>
  </si>
  <si>
    <t>CICMA
Secretaría General</t>
  </si>
  <si>
    <t>Meta Cuatrienio</t>
  </si>
  <si>
    <t>Vicerrectoría Académica
Facultades
Dirección de Internacionalización.</t>
  </si>
  <si>
    <t xml:space="preserve"> Vicerrectoría Académica
Facultades
Dirección de Internacionalización.</t>
  </si>
  <si>
    <t>Vicerrectoría Académica
Facultades
Dirección de Investigación
Extensión Académica
Bienestar Institucional
Dirección de Internacionalización.</t>
  </si>
  <si>
    <t>Vicerrectoría Académica
Facultades
 Dirección de Internacionalización (apoyo)</t>
  </si>
  <si>
    <t xml:space="preserve"> Dirección de Internacionalización
Vicerrectoría Académica </t>
  </si>
  <si>
    <t>Dirección de Internacionalización
 Vicerrectoría Académica
Facultades</t>
  </si>
  <si>
    <t>Rectoría
 Dirección de Internacionalización
 Vicerrectoría Académica
Facultades</t>
  </si>
  <si>
    <t xml:space="preserve"> Dirección de Internacionalización
 Vicerrectoría Académica
Facultades</t>
  </si>
  <si>
    <t>Rectoría
 Vicerrectoría Académica
Facultades
Dirección de Internacionalización (apoyo)</t>
  </si>
  <si>
    <t>Facultades.</t>
  </si>
  <si>
    <t xml:space="preserve">Unidad de Extensión académica y Proyección social </t>
  </si>
  <si>
    <t>Centro de Graduados 
Vicerrectoría Académica</t>
  </si>
  <si>
    <t>Centro de Graduados</t>
  </si>
  <si>
    <t>Coordinaciones de práctica de las Facultades</t>
  </si>
  <si>
    <t>Unidad de Extensión académica y Proyección Social 
Facultades
Vicerrectoría Administrativa y Financiera
Centro de Graduados</t>
  </si>
  <si>
    <t>Unidad de Extensión académica y Proyección social 
 Educación Continua</t>
  </si>
  <si>
    <t>Unidad de Extensión académica y Proyección social 
Vicerrectoría Académica</t>
  </si>
  <si>
    <t xml:space="preserve"> Centro de Lenguas</t>
  </si>
  <si>
    <t>Facultades
Unidades de servicio</t>
  </si>
  <si>
    <t>LACMA</t>
  </si>
  <si>
    <t>Coordinaciones de las líneas
Dirección de Bienestar Institucional</t>
  </si>
  <si>
    <t>Coordinación de línea de Salud y Desarrollo Humano
Dirección de Bienestar Institucional</t>
  </si>
  <si>
    <t>Coordinación de línea de Promoción Artística y Cultural
Dirección de Bienestar Institucional</t>
  </si>
  <si>
    <t>Coordinación de línea de Promoción Deportiva y Recreativa
Dirección de Bienestar Institucional</t>
  </si>
  <si>
    <t>Coordinación de línea de Promoción Socioeconómica
Dirección de Bienestar Institucional</t>
  </si>
  <si>
    <t xml:space="preserve">Coordinaciones de líneas de Cultura y Deporte </t>
  </si>
  <si>
    <t xml:space="preserve">Coordinaciones de líneas estratégicas </t>
  </si>
  <si>
    <t>Coordinación Desarrollo Humano</t>
  </si>
  <si>
    <t>Coordinación de línea de Promoción Socioeconómica</t>
  </si>
  <si>
    <t>Rectoría / Vicerrectoría Académica y Administrativa / Secretaría General / Planeación / Talento Humano</t>
  </si>
  <si>
    <t>Talento Humano / SGI / Planeación</t>
  </si>
  <si>
    <t>Talento Humano</t>
  </si>
  <si>
    <t>Secretaría General</t>
  </si>
  <si>
    <t>Gestión de Infraestructura</t>
  </si>
  <si>
    <t>Rectoría / Vicerrectoría Administrativa /Infraestructura</t>
  </si>
  <si>
    <t>Vicerrectoría Administrativa /Infraestructura</t>
  </si>
  <si>
    <t>Planeación Institucional</t>
  </si>
  <si>
    <t>Coordinación Seguridad y Salud en el Trabajo</t>
  </si>
  <si>
    <t>Coordinación Gestión Ambiental</t>
  </si>
  <si>
    <t>Coordinación Gestión del la Mejora</t>
  </si>
  <si>
    <t>Sistema de Gestión Integrado</t>
  </si>
  <si>
    <t>Seguridad y Salud en el Trabajo</t>
  </si>
  <si>
    <t>Facultad de Arquitectura e Ingeniería.
Seguridad y Salud en el Trabajo</t>
  </si>
  <si>
    <t>Tecnología de la Información</t>
  </si>
  <si>
    <t>Gestión Administrativa y Financiera</t>
  </si>
  <si>
    <t>Presupuesto</t>
  </si>
  <si>
    <t>Gestión de Comunicación/Admisiones / Virtualidad / Bienestar / Permanencia / Biblioteca /Infraestructura / Tecnología</t>
  </si>
  <si>
    <t>Gestión de Comunicación</t>
  </si>
  <si>
    <t>Gestión de Comunicación /Extensión Académica y Proyección Social /Centro de Graduados / Coordinaciones de práctica</t>
  </si>
  <si>
    <t>Facultad de Ciencias de la Salud: 48
Facultad de Administración: 111
Facultad de Ciencias Sociales y Educación: 26
Facultad de Arquitectura: 113
Extensión: 5
Vicerrectoría Académica: 54</t>
  </si>
  <si>
    <t>En 2020 se creó el Programa de Ciencias Básicas de la Institución.</t>
  </si>
  <si>
    <t>EFICACIA PERIODICA (2021-01)</t>
  </si>
  <si>
    <t>EFICACIA PONDERADA DE LA LÍNEA (2021-01)</t>
  </si>
  <si>
    <t>EFICACIA ACUMULADA(2021-01)</t>
  </si>
  <si>
    <t>EFICACIA ACUMULADA PONDERADA DE LA LÍNEA(2021-01)</t>
  </si>
  <si>
    <t>2 nuevas plazas de 2020.
5 nuevas plazas creadas y 1 que fue declarada desierta en 2020 que salieron a convocatoria.</t>
  </si>
  <si>
    <t>EFICACIA PONDERADA DE LA LÍNEA(2021-01)</t>
  </si>
  <si>
    <t>EFICACIA ACUMULADA  (2021-01)</t>
  </si>
  <si>
    <t>EFICACIA ACUMULADA PONDERADA DE LA LÍNEA (2021-01)</t>
  </si>
  <si>
    <t>Se encuentra activa la participación en RedCOLSI (con pago de derechos de Membresía anual),  se reconoce participación en ACIUR y ASCILA</t>
  </si>
  <si>
    <t>Corresponde a 83 ponencias de semilleristas, 15 proyectos de semilleros aprobados por convocatoria interna, 253 proyectos de aula, 231 proyectos de núcleos integradores y 34 trabajos de grado.</t>
  </si>
  <si>
    <t>EFICACIA ACUMULADA (2021-01)</t>
  </si>
  <si>
    <t>Facultad de Arquitectura e Ingeniería: 57
Arquitectura : 29 (muestra de salón virtual, muestras de  diseño arquitectónico, curso de paisaje y cartillas generadas en informe de investigación)
Ing ambiental: 9 proyectos de aula presentados en el marco de la semana de la facultad
Construcciones civiles: 14 proyectos de aula
Tecnología en delineante de arq e ingeniería: 5 proyectos de aula.|
Facultad de Administración: 49 proyectos de aula.</t>
  </si>
  <si>
    <t>Facultad de Arquitectura e Ingeniería 2 portafolios: Portafolio del Fab Lab y  Portafolio del Consultorio de la Construcción y el Hábitat</t>
  </si>
  <si>
    <t>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t>
  </si>
  <si>
    <t>561 grupos con apoyo a la presencialidad en 2021-1.</t>
  </si>
  <si>
    <t xml:space="preserve">Planeación y Desarrollo Social, Tecnología en Gestión Comunitaria.
Se está trabajando en la implementación de los mismos por medio de 2 Talleres sobre Internacionalización del Currículo y Competencias Interculturales que se realizarán para el semestre 2021_2.
Actualización 02/08/2021
Facultad de Administración. Programa: Ingeniería Comercial. Clase Espejo 20 de Abril de 2021. (Marketing Digital para Emprendedores).
Facultad de Arquitectura e Ingeniería. Programa: Arquitectura. Conferencia 29 abril de 2021. (Emprendimiento Digital).
Facultad de Arquitectura e Ingeniería. Programa: Arquitectura. Conferencia 06 de Mayo de 2021. (Internet de las Cosas).
Facultad de Ciencias Sociales y Educación. Programas: Tecnología en Gestión Comunitaria / Planeación y Desarrollo Social. Cátedra Abierta 13 de Mayo de 2021. (Hablando de las emociones). </t>
  </si>
  <si>
    <t>Al momento se tiene 294 requisitos legales aplicables, sobre los cuales se cumplen 263, no se cumplen 8 y se cumplen parcialmente 23, para lo cuál se arroja un porcentaje de cumplimiento del  89.46% sobre un 100%.
Actualización 04/08/2021:
Al momento se tiene 296 requisitos legales aplicables, sobre los cuales se cumplen 289, no se cumplen 3 y se cumplen parcialmente 5, para lo cual se arroja un porcentaje de cumplimiento del 97.63% sobre un 100%</t>
  </si>
  <si>
    <t>86 proyectos de núcleos integradores desarrollados en 2021-1.</t>
  </si>
  <si>
    <t>2 prácticas investigativas acompañadas en la Facultad de Administración. |
1 práctica investigativa acompañada en la Facultad de Arquitectura.
13 prácticas investigativas en la Facultad de Ciencias Sociales.</t>
  </si>
  <si>
    <t>28 trabajos de grado desarrollados en la Facultad de Ciencias Sociales en 2021-1</t>
  </si>
  <si>
    <t>Cursos y talleres en emprendimiento e innovación desarrollados por la Facultad de Administración.</t>
  </si>
  <si>
    <t>Para el año 2021, fue aprobado un proyecto del Sistema General de Regalías - SGR- por valor de $1.115.963.356 para el fortalecimiento del Laboratorio de Investigaciones.
Los recursos son aprobados y asignados para la vigencia 2021.</t>
  </si>
  <si>
    <t>Se asignaron el 100% de los recursos conforme a los recursos requeridos por los procesos.</t>
  </si>
  <si>
    <t>Los talleres que se dictarán de Internacionalización del Currículo y Competencias Interculturales contemplan la Lengua Extranjera como una de las competencias en la Internacionalización del Currículo. (La responsabilidad de implementar cursos en lenguas extranjeras corresponde directamente a las Facultades).
Actualizado 09/08/2021 
se tienen 3 programas, de los cuales 1 pertenece a la Facultad de Ciencias de la Salud: (Introduction to Bioinformatics) y 2 a la Facultad de Administración: (Destination Management Organization and Tourism Management Marketing).</t>
  </si>
  <si>
    <t>46 Ponencias de investigación de semilleristas, 106 proyectos de aula, 86 proyectos de núcleos integradores y 28 trabajos de grado desarrollados.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</si>
</sst>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
    <numFmt numFmtId="165" formatCode="0.0%"/>
    <numFmt numFmtId="166" formatCode="&quot;$&quot;#,##0_-"/>
  </numFmts>
  <fonts count="6" x14ac:knownFonts="1">
    <font>
      <sz val="11"/>
      <color rgb="FF000000"/>
      <name val="Calibri"/>
    </font>
    <font>
      <b/>
      <sz val="11"/>
      <color rgb="FF000000"/>
      <name val="Calibri"/>
    </font>
    <font>
      <sz val="11"/>
      <color rgb="FF000000"/>
      <name val="Calibri"/>
      <family val="2"/>
    </font>
    <font>
      <sz val="11"/>
      <color rgb="FF000000"/>
      <name val="Calibri"/>
    </font>
    <font>
      <sz val="9"/>
      <color indexed="81"/>
      <name val="Tahoma"/>
      <family val="2"/>
    </font>
    <font>
      <b/>
      <sz val="9"/>
      <color indexed="81"/>
      <name val="Tahoma"/>
      <family val="2"/>
    </font>
  </fonts>
  <fills count="9">
    <fill>
      <patternFill patternType="none"/>
    </fill>
    <fill>
      <patternFill patternType="gray125"/>
    </fill>
    <fill>
      <gradientFill degree="90">
        <stop position="0">
          <color rgb="FF418FE7"/>
        </stop>
        <stop position="1">
          <color rgb="FFFFFFFF"/>
        </stop>
      </gradientFill>
    </fill>
    <fill>
      <gradientFill degree="90">
        <stop position="0">
          <color rgb="FF447593"/>
        </stop>
        <stop position="1">
          <color rgb="FF447593"/>
        </stop>
      </gradientFill>
    </fill>
    <fill>
      <gradientFill degree="90">
        <stop position="0">
          <color rgb="FF0075C2"/>
        </stop>
        <stop position="1">
          <color rgb="FF0075C2"/>
        </stop>
      </gradientFill>
    </fill>
    <fill>
      <gradientFill degree="90">
        <stop position="0">
          <color rgb="FF418FE7"/>
        </stop>
        <stop position="1">
          <color rgb="FF418FE7"/>
        </stop>
      </gradientFill>
    </fill>
    <fill>
      <gradientFill degree="90">
        <stop position="0">
          <color rgb="FFAAAAAA"/>
        </stop>
        <stop position="1">
          <color rgb="FFAAAAAA"/>
        </stop>
      </gradientFill>
    </fill>
    <fill>
      <gradientFill degree="90">
        <stop position="0">
          <color rgb="FFCCCCCC"/>
        </stop>
        <stop position="1">
          <color rgb="FFCCCCCC"/>
        </stop>
      </gradientFill>
    </fill>
    <fill>
      <patternFill patternType="solid">
        <fgColor rgb="FFFFC0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72">
    <xf numFmtId="0" fontId="0" fillId="0" borderId="0" xfId="0"/>
    <xf numFmtId="0" fontId="0" fillId="0" borderId="0" xfId="0" applyAlignment="1">
      <alignment wrapText="1"/>
    </xf>
    <xf numFmtId="0" fontId="1" fillId="2" borderId="2" xfId="0" applyFont="1" applyFill="1" applyBorder="1" applyAlignment="1">
      <alignment horizontal="center"/>
    </xf>
    <xf numFmtId="0" fontId="1" fillId="6" borderId="2" xfId="0" applyFont="1" applyFill="1" applyBorder="1"/>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0" borderId="2" xfId="0" applyBorder="1" applyAlignment="1">
      <alignment wrapText="1"/>
    </xf>
    <xf numFmtId="0" fontId="1" fillId="6" borderId="2" xfId="0" applyFont="1" applyFill="1" applyBorder="1" applyAlignment="1">
      <alignment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10" fontId="1" fillId="7" borderId="1" xfId="0" applyNumberFormat="1" applyFont="1" applyFill="1" applyBorder="1" applyAlignment="1">
      <alignment horizontal="center" vertical="center"/>
    </xf>
    <xf numFmtId="0" fontId="0" fillId="0" borderId="0" xfId="0" applyAlignment="1">
      <alignment horizontal="center"/>
    </xf>
    <xf numFmtId="0" fontId="0" fillId="0" borderId="0" xfId="0" applyAlignment="1">
      <alignment vertical="center" wrapText="1"/>
    </xf>
    <xf numFmtId="0" fontId="1" fillId="6" borderId="1" xfId="0" applyFont="1" applyFill="1" applyBorder="1" applyAlignment="1">
      <alignment vertical="center" wrapText="1"/>
    </xf>
    <xf numFmtId="0" fontId="1" fillId="6"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xf>
    <xf numFmtId="0" fontId="2" fillId="0" borderId="2" xfId="0" applyFont="1" applyBorder="1" applyAlignment="1">
      <alignment horizontal="center" vertical="center" wrapText="1"/>
    </xf>
    <xf numFmtId="0" fontId="1" fillId="5" borderId="2"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10" fontId="1" fillId="7" borderId="1" xfId="0" applyNumberFormat="1" applyFont="1" applyFill="1" applyBorder="1" applyAlignment="1">
      <alignment horizontal="center" vertical="center" wrapText="1"/>
    </xf>
    <xf numFmtId="0" fontId="0" fillId="0" borderId="0" xfId="0" applyAlignment="1">
      <alignment horizontal="left" vertical="center" wrapText="1"/>
    </xf>
    <xf numFmtId="0" fontId="1" fillId="6" borderId="1" xfId="0" applyFont="1" applyFill="1" applyBorder="1" applyAlignment="1">
      <alignment horizontal="left" vertical="center" wrapText="1"/>
    </xf>
    <xf numFmtId="0" fontId="0" fillId="0" borderId="0" xfId="0" applyAlignment="1">
      <alignment horizont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xf>
    <xf numFmtId="9" fontId="0" fillId="0" borderId="2" xfId="0" applyNumberFormat="1" applyBorder="1" applyAlignment="1">
      <alignment horizontal="center" vertical="center"/>
    </xf>
    <xf numFmtId="1" fontId="0" fillId="0" borderId="2" xfId="0" applyNumberFormat="1" applyBorder="1" applyAlignment="1">
      <alignment horizontal="center" vertical="center"/>
    </xf>
    <xf numFmtId="9" fontId="0" fillId="0" borderId="2" xfId="1" applyFont="1" applyBorder="1" applyAlignment="1">
      <alignment horizontal="center" vertical="center"/>
    </xf>
    <xf numFmtId="9" fontId="0" fillId="8" borderId="2" xfId="1" applyFont="1" applyFill="1" applyBorder="1" applyAlignment="1">
      <alignment horizontal="center" vertical="center"/>
    </xf>
    <xf numFmtId="9" fontId="0" fillId="0" borderId="2" xfId="1" applyFont="1" applyFill="1" applyBorder="1" applyAlignment="1">
      <alignment horizontal="center" vertical="center"/>
    </xf>
    <xf numFmtId="9" fontId="0" fillId="0" borderId="2" xfId="1" applyFont="1" applyBorder="1" applyAlignment="1">
      <alignment horizontal="center" vertical="center" wrapText="1"/>
    </xf>
    <xf numFmtId="10" fontId="1" fillId="7" borderId="2" xfId="0" applyNumberFormat="1" applyFont="1" applyFill="1" applyBorder="1" applyAlignment="1">
      <alignment horizontal="center" vertical="center"/>
    </xf>
    <xf numFmtId="10" fontId="0" fillId="0" borderId="2" xfId="0" applyNumberFormat="1" applyBorder="1" applyAlignment="1">
      <alignment horizontal="center" vertical="center"/>
    </xf>
    <xf numFmtId="164" fontId="0" fillId="0" borderId="2" xfId="0" applyNumberFormat="1" applyBorder="1" applyAlignment="1">
      <alignment horizontal="center" vertical="center"/>
    </xf>
    <xf numFmtId="9" fontId="0" fillId="8" borderId="2" xfId="1" applyFont="1" applyFill="1" applyBorder="1" applyAlignment="1">
      <alignment horizontal="center" vertical="center" wrapText="1"/>
    </xf>
    <xf numFmtId="165" fontId="0" fillId="0" borderId="2" xfId="1" applyNumberFormat="1" applyFont="1" applyBorder="1" applyAlignment="1">
      <alignment horizontal="center" vertical="center" wrapText="1"/>
    </xf>
    <xf numFmtId="0" fontId="0" fillId="0" borderId="2" xfId="0" applyFill="1" applyBorder="1" applyAlignment="1">
      <alignment vertical="center" wrapText="1"/>
    </xf>
    <xf numFmtId="166" fontId="0" fillId="0" borderId="2" xfId="0" applyNumberFormat="1" applyBorder="1" applyAlignment="1">
      <alignment horizontal="center" vertical="center"/>
    </xf>
    <xf numFmtId="0" fontId="1" fillId="6" borderId="2" xfId="0" applyFont="1" applyFill="1" applyBorder="1" applyAlignment="1">
      <alignment vertical="center"/>
    </xf>
    <xf numFmtId="0" fontId="2" fillId="0" borderId="2" xfId="0" applyFont="1" applyBorder="1" applyAlignment="1">
      <alignment vertical="center" wrapText="1"/>
    </xf>
    <xf numFmtId="0" fontId="1" fillId="6" borderId="2" xfId="0" applyFont="1" applyFill="1" applyBorder="1"/>
    <xf numFmtId="0" fontId="0" fillId="0" borderId="2" xfId="0" applyBorder="1"/>
    <xf numFmtId="0" fontId="1" fillId="7" borderId="2" xfId="0" applyFont="1" applyFill="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7" borderId="2" xfId="0" applyFont="1" applyFill="1" applyBorder="1" applyAlignment="1">
      <alignment wrapText="1"/>
    </xf>
    <xf numFmtId="0" fontId="0" fillId="0" borderId="2" xfId="0" applyBorder="1" applyAlignment="1">
      <alignment wrapText="1"/>
    </xf>
    <xf numFmtId="0" fontId="1" fillId="6" borderId="2" xfId="0" applyFont="1" applyFill="1" applyBorder="1" applyAlignment="1">
      <alignment wrapText="1"/>
    </xf>
    <xf numFmtId="0" fontId="1" fillId="0" borderId="0" xfId="0" applyFont="1" applyAlignment="1">
      <alignment horizontal="center" vertical="center" wrapText="1"/>
    </xf>
    <xf numFmtId="0" fontId="1" fillId="6" borderId="7" xfId="0" applyFont="1" applyFill="1" applyBorder="1" applyAlignment="1">
      <alignment wrapText="1"/>
    </xf>
    <xf numFmtId="0" fontId="0" fillId="0" borderId="0" xfId="0" applyAlignment="1">
      <alignment wrapText="1"/>
    </xf>
    <xf numFmtId="0" fontId="1" fillId="7" borderId="6" xfId="0" applyFont="1" applyFill="1" applyBorder="1" applyAlignment="1">
      <alignment wrapText="1"/>
    </xf>
    <xf numFmtId="10" fontId="1" fillId="7" borderId="8" xfId="0" applyNumberFormat="1" applyFont="1" applyFill="1" applyBorder="1" applyAlignment="1">
      <alignment horizontal="center" vertical="center"/>
    </xf>
    <xf numFmtId="10" fontId="1" fillId="7" borderId="9" xfId="0" applyNumberFormat="1" applyFont="1" applyFill="1" applyBorder="1" applyAlignment="1">
      <alignment horizontal="center" vertical="center"/>
    </xf>
    <xf numFmtId="0" fontId="1" fillId="0" borderId="2" xfId="0" applyFont="1" applyBorder="1" applyAlignment="1">
      <alignment horizontal="center" vertical="center"/>
    </xf>
    <xf numFmtId="166" fontId="0" fillId="0" borderId="8" xfId="0" applyNumberFormat="1" applyBorder="1" applyAlignment="1">
      <alignment horizontal="center" vertical="center"/>
    </xf>
    <xf numFmtId="166" fontId="0" fillId="0" borderId="9" xfId="0" applyNumberFormat="1" applyBorder="1" applyAlignment="1">
      <alignment horizontal="center" vertical="center"/>
    </xf>
    <xf numFmtId="164" fontId="0" fillId="0" borderId="8" xfId="0" applyNumberFormat="1" applyBorder="1" applyAlignment="1">
      <alignment horizontal="center" vertical="center"/>
    </xf>
    <xf numFmtId="164" fontId="0" fillId="0" borderId="9" xfId="0" applyNumberFormat="1" applyBorder="1" applyAlignment="1">
      <alignment horizontal="center" vertical="center"/>
    </xf>
  </cellXfs>
  <cellStyles count="2">
    <cellStyle name="Normal" xfId="0" builtinId="0"/>
    <cellStyle name="Porcentaj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8"/>
  <sheetViews>
    <sheetView tabSelected="1" zoomScale="90" zoomScaleNormal="90" workbookViewId="0">
      <pane ySplit="6" topLeftCell="A7" activePane="bottomLeft" state="frozen"/>
      <selection pane="bottomLeft" activeCell="E78" sqref="E78"/>
    </sheetView>
  </sheetViews>
  <sheetFormatPr baseColWidth="10" defaultColWidth="30" defaultRowHeight="15" x14ac:dyDescent="0.25"/>
  <cols>
    <col min="1" max="1" width="34.5703125" style="13" customWidth="1"/>
    <col min="2" max="2" width="16.42578125" style="10" bestFit="1" customWidth="1"/>
    <col min="3" max="3" width="16.85546875" style="10" customWidth="1"/>
    <col min="4" max="4" width="9" style="10" customWidth="1"/>
    <col min="5" max="5" width="12.7109375" style="10" customWidth="1"/>
    <col min="6" max="6" width="9.5703125" style="10" customWidth="1"/>
    <col min="7" max="7" width="12.140625" style="10" customWidth="1"/>
    <col min="8" max="8" width="30" style="13"/>
    <col min="9" max="9" width="9.140625" style="10" customWidth="1"/>
    <col min="10" max="10" width="17.140625" style="10" customWidth="1"/>
    <col min="11" max="11" width="30" style="13"/>
    <col min="12" max="12" width="12.85546875" style="10" customWidth="1"/>
    <col min="13" max="13" width="13.42578125" style="10" customWidth="1"/>
    <col min="14" max="14" width="12.28515625" style="10" customWidth="1"/>
    <col min="15" max="16" width="10.140625" style="10" bestFit="1" customWidth="1"/>
    <col min="17" max="17" width="30" style="10"/>
  </cols>
  <sheetData>
    <row r="1" spans="1:17" x14ac:dyDescent="0.25">
      <c r="C1" s="9" t="s">
        <v>0</v>
      </c>
    </row>
    <row r="2" spans="1:17" x14ac:dyDescent="0.25">
      <c r="C2" s="9" t="s">
        <v>1</v>
      </c>
    </row>
    <row r="3" spans="1:17" x14ac:dyDescent="0.25">
      <c r="C3" s="9"/>
    </row>
    <row r="4" spans="1:17" x14ac:dyDescent="0.25">
      <c r="C4" s="9" t="s">
        <v>2</v>
      </c>
    </row>
    <row r="6" spans="1:17" s="8" customFormat="1" ht="30" x14ac:dyDescent="0.25">
      <c r="A6" s="4" t="s">
        <v>3</v>
      </c>
      <c r="B6" s="5" t="s">
        <v>4</v>
      </c>
      <c r="C6" s="4" t="s">
        <v>5</v>
      </c>
      <c r="D6" s="4" t="s">
        <v>6</v>
      </c>
      <c r="E6" s="4" t="s">
        <v>572</v>
      </c>
      <c r="F6" s="16" t="s">
        <v>7</v>
      </c>
      <c r="G6" s="17" t="s">
        <v>542</v>
      </c>
      <c r="H6" s="17" t="s">
        <v>543</v>
      </c>
      <c r="I6" s="16" t="s">
        <v>9</v>
      </c>
      <c r="J6" s="17" t="s">
        <v>10</v>
      </c>
      <c r="K6" s="17" t="s">
        <v>11</v>
      </c>
      <c r="L6" s="22" t="s">
        <v>12</v>
      </c>
      <c r="M6" s="22" t="s">
        <v>13</v>
      </c>
      <c r="N6" s="22" t="s">
        <v>14</v>
      </c>
      <c r="O6" s="18" t="s">
        <v>15</v>
      </c>
      <c r="P6" s="18" t="s">
        <v>16</v>
      </c>
      <c r="Q6" s="5" t="s">
        <v>17</v>
      </c>
    </row>
    <row r="7" spans="1:17" x14ac:dyDescent="0.25">
      <c r="A7" s="52" t="s">
        <v>18</v>
      </c>
      <c r="B7" s="53"/>
      <c r="C7" s="53"/>
      <c r="D7" s="53"/>
      <c r="E7" s="53"/>
      <c r="F7" s="53"/>
      <c r="G7" s="53"/>
      <c r="H7" s="53"/>
      <c r="I7" s="53"/>
      <c r="J7" s="53"/>
      <c r="K7" s="53"/>
      <c r="L7" s="53"/>
      <c r="M7" s="53"/>
      <c r="N7" s="53"/>
      <c r="O7" s="53"/>
      <c r="P7" s="53"/>
      <c r="Q7" s="53"/>
    </row>
    <row r="8" spans="1:17" x14ac:dyDescent="0.25">
      <c r="A8" s="54" t="s">
        <v>19</v>
      </c>
      <c r="B8" s="53"/>
      <c r="C8" s="53"/>
      <c r="D8" s="53"/>
      <c r="E8" s="53"/>
      <c r="F8" s="53"/>
      <c r="G8" s="53"/>
      <c r="H8" s="53"/>
      <c r="I8" s="53"/>
      <c r="J8" s="53"/>
      <c r="K8" s="53"/>
      <c r="L8" s="53"/>
      <c r="M8" s="53"/>
      <c r="N8" s="53"/>
      <c r="O8" s="53"/>
      <c r="P8" s="53"/>
      <c r="Q8" s="53"/>
    </row>
    <row r="9" spans="1:17" ht="90" x14ac:dyDescent="0.25">
      <c r="A9" s="19" t="s">
        <v>20</v>
      </c>
      <c r="B9" s="20" t="s">
        <v>21</v>
      </c>
      <c r="C9" s="20" t="s">
        <v>22</v>
      </c>
      <c r="D9" s="20">
        <v>0</v>
      </c>
      <c r="E9" s="20">
        <v>11</v>
      </c>
      <c r="F9" s="20">
        <v>1</v>
      </c>
      <c r="G9" s="20">
        <v>1</v>
      </c>
      <c r="H9" s="19" t="s">
        <v>23</v>
      </c>
      <c r="I9" s="20">
        <v>5</v>
      </c>
      <c r="J9" s="20">
        <v>19</v>
      </c>
      <c r="K9" s="19" t="s">
        <v>24</v>
      </c>
      <c r="L9" s="20">
        <f>J9</f>
        <v>19</v>
      </c>
      <c r="M9" s="37">
        <v>1</v>
      </c>
      <c r="N9" s="37">
        <v>1</v>
      </c>
      <c r="O9" s="20">
        <v>11</v>
      </c>
      <c r="P9" s="20">
        <v>0</v>
      </c>
      <c r="Q9" s="21" t="s">
        <v>544</v>
      </c>
    </row>
    <row r="10" spans="1:17" x14ac:dyDescent="0.25">
      <c r="A10" s="54" t="s">
        <v>25</v>
      </c>
      <c r="B10" s="53"/>
      <c r="C10" s="53"/>
      <c r="D10" s="53"/>
      <c r="E10" s="53"/>
      <c r="F10" s="53"/>
      <c r="G10" s="53"/>
      <c r="H10" s="53"/>
      <c r="I10" s="53"/>
      <c r="J10" s="53"/>
      <c r="K10" s="53"/>
      <c r="L10" s="53"/>
      <c r="M10" s="53"/>
      <c r="N10" s="53"/>
      <c r="O10" s="53"/>
      <c r="P10" s="53"/>
      <c r="Q10" s="53"/>
    </row>
    <row r="11" spans="1:17" ht="75" x14ac:dyDescent="0.25">
      <c r="A11" s="19" t="s">
        <v>26</v>
      </c>
      <c r="B11" s="20" t="s">
        <v>27</v>
      </c>
      <c r="C11" s="20" t="s">
        <v>22</v>
      </c>
      <c r="D11" s="20">
        <v>1</v>
      </c>
      <c r="E11" s="20">
        <v>1</v>
      </c>
      <c r="F11" s="20">
        <v>1</v>
      </c>
      <c r="G11" s="20">
        <v>0.9</v>
      </c>
      <c r="H11" s="19" t="s">
        <v>28</v>
      </c>
      <c r="I11" s="20">
        <v>0</v>
      </c>
      <c r="J11" s="38">
        <v>1</v>
      </c>
      <c r="K11" s="19" t="s">
        <v>29</v>
      </c>
      <c r="L11" s="20">
        <f>J11</f>
        <v>1</v>
      </c>
      <c r="M11" s="37">
        <v>1</v>
      </c>
      <c r="N11" s="39">
        <f>L11/E11</f>
        <v>1</v>
      </c>
      <c r="O11" s="20">
        <v>0</v>
      </c>
      <c r="P11" s="20">
        <v>0</v>
      </c>
      <c r="Q11" s="21" t="s">
        <v>545</v>
      </c>
    </row>
    <row r="12" spans="1:17" ht="210" x14ac:dyDescent="0.25">
      <c r="A12" s="19" t="s">
        <v>30</v>
      </c>
      <c r="B12" s="20" t="s">
        <v>21</v>
      </c>
      <c r="C12" s="20" t="s">
        <v>22</v>
      </c>
      <c r="D12" s="20">
        <v>0</v>
      </c>
      <c r="E12" s="20">
        <v>4</v>
      </c>
      <c r="F12" s="20">
        <v>0</v>
      </c>
      <c r="G12" s="20">
        <v>0</v>
      </c>
      <c r="H12" s="19" t="s">
        <v>31</v>
      </c>
      <c r="I12" s="20">
        <v>2</v>
      </c>
      <c r="J12" s="20">
        <v>7</v>
      </c>
      <c r="K12" s="19" t="s">
        <v>32</v>
      </c>
      <c r="L12" s="20">
        <f>J12</f>
        <v>7</v>
      </c>
      <c r="M12" s="37">
        <v>1</v>
      </c>
      <c r="N12" s="37">
        <v>1</v>
      </c>
      <c r="O12" s="20">
        <v>4</v>
      </c>
      <c r="P12" s="20">
        <v>0</v>
      </c>
      <c r="Q12" s="21" t="s">
        <v>546</v>
      </c>
    </row>
    <row r="13" spans="1:17" ht="165" x14ac:dyDescent="0.25">
      <c r="A13" s="19" t="s">
        <v>33</v>
      </c>
      <c r="B13" s="20" t="s">
        <v>21</v>
      </c>
      <c r="C13" s="20" t="s">
        <v>22</v>
      </c>
      <c r="D13" s="20">
        <v>0</v>
      </c>
      <c r="E13" s="20">
        <v>4</v>
      </c>
      <c r="F13" s="20">
        <v>1</v>
      </c>
      <c r="G13" s="20">
        <v>1</v>
      </c>
      <c r="H13" s="19" t="s">
        <v>23</v>
      </c>
      <c r="I13" s="20">
        <v>2</v>
      </c>
      <c r="J13" s="20">
        <v>9</v>
      </c>
      <c r="K13" s="19" t="s">
        <v>34</v>
      </c>
      <c r="L13" s="20">
        <f>J13</f>
        <v>9</v>
      </c>
      <c r="M13" s="37">
        <v>1</v>
      </c>
      <c r="N13" s="37">
        <v>1</v>
      </c>
      <c r="O13" s="20">
        <v>4</v>
      </c>
      <c r="P13" s="20">
        <v>0</v>
      </c>
      <c r="Q13" s="21" t="s">
        <v>546</v>
      </c>
    </row>
    <row r="14" spans="1:17" ht="135" x14ac:dyDescent="0.25">
      <c r="A14" s="19" t="s">
        <v>35</v>
      </c>
      <c r="B14" s="20" t="s">
        <v>21</v>
      </c>
      <c r="C14" s="20" t="s">
        <v>22</v>
      </c>
      <c r="D14" s="20">
        <v>0</v>
      </c>
      <c r="E14" s="20">
        <v>3</v>
      </c>
      <c r="F14" s="20">
        <v>0</v>
      </c>
      <c r="G14" s="20">
        <v>0</v>
      </c>
      <c r="H14" s="19" t="s">
        <v>31</v>
      </c>
      <c r="I14" s="20">
        <v>1</v>
      </c>
      <c r="J14" s="20">
        <v>3</v>
      </c>
      <c r="K14" s="19" t="s">
        <v>36</v>
      </c>
      <c r="L14" s="20">
        <f>J14</f>
        <v>3</v>
      </c>
      <c r="M14" s="37">
        <v>1</v>
      </c>
      <c r="N14" s="37">
        <f>L14/E14</f>
        <v>1</v>
      </c>
      <c r="O14" s="20">
        <v>3</v>
      </c>
      <c r="P14" s="20">
        <v>0</v>
      </c>
      <c r="Q14" s="21" t="s">
        <v>546</v>
      </c>
    </row>
    <row r="15" spans="1:17" ht="75" x14ac:dyDescent="0.25">
      <c r="A15" s="51" t="s">
        <v>37</v>
      </c>
      <c r="B15" s="20" t="s">
        <v>27</v>
      </c>
      <c r="C15" s="20" t="s">
        <v>22</v>
      </c>
      <c r="D15" s="20">
        <v>0</v>
      </c>
      <c r="E15" s="20">
        <v>1</v>
      </c>
      <c r="F15" s="20">
        <v>0</v>
      </c>
      <c r="G15" s="20">
        <v>0</v>
      </c>
      <c r="H15" s="19" t="s">
        <v>31</v>
      </c>
      <c r="I15" s="20">
        <v>1</v>
      </c>
      <c r="J15" s="20">
        <v>0.5</v>
      </c>
      <c r="K15" s="51" t="s">
        <v>38</v>
      </c>
      <c r="L15" s="20">
        <f>J15</f>
        <v>0.5</v>
      </c>
      <c r="M15" s="39">
        <f>J15/I15</f>
        <v>0.5</v>
      </c>
      <c r="N15" s="39">
        <f>L15/E15</f>
        <v>0.5</v>
      </c>
      <c r="O15" s="20">
        <v>0</v>
      </c>
      <c r="P15" s="20">
        <v>0</v>
      </c>
      <c r="Q15" s="21" t="s">
        <v>546</v>
      </c>
    </row>
    <row r="16" spans="1:17" x14ac:dyDescent="0.25">
      <c r="A16" s="52" t="s">
        <v>39</v>
      </c>
      <c r="B16" s="53"/>
      <c r="C16" s="53"/>
      <c r="D16" s="53"/>
      <c r="E16" s="53"/>
      <c r="F16" s="53"/>
      <c r="G16" s="53"/>
      <c r="H16" s="53"/>
      <c r="I16" s="53"/>
      <c r="J16" s="53"/>
      <c r="K16" s="53"/>
      <c r="L16" s="53"/>
      <c r="M16" s="53"/>
      <c r="N16" s="53"/>
      <c r="O16" s="53"/>
      <c r="P16" s="53"/>
      <c r="Q16" s="53"/>
    </row>
    <row r="17" spans="1:17" x14ac:dyDescent="0.25">
      <c r="A17" s="54" t="s">
        <v>19</v>
      </c>
      <c r="B17" s="53"/>
      <c r="C17" s="53"/>
      <c r="D17" s="53"/>
      <c r="E17" s="53"/>
      <c r="F17" s="53"/>
      <c r="G17" s="53"/>
      <c r="H17" s="53"/>
      <c r="I17" s="53"/>
      <c r="J17" s="53"/>
      <c r="K17" s="53"/>
      <c r="L17" s="53"/>
      <c r="M17" s="53"/>
      <c r="N17" s="53"/>
      <c r="O17" s="53"/>
      <c r="P17" s="53"/>
      <c r="Q17" s="53"/>
    </row>
    <row r="18" spans="1:17" ht="180" x14ac:dyDescent="0.25">
      <c r="A18" s="51" t="s">
        <v>40</v>
      </c>
      <c r="B18" s="20" t="s">
        <v>21</v>
      </c>
      <c r="C18" s="20" t="s">
        <v>22</v>
      </c>
      <c r="D18" s="20">
        <v>20</v>
      </c>
      <c r="E18" s="20">
        <v>11</v>
      </c>
      <c r="F18" s="20">
        <v>0</v>
      </c>
      <c r="G18" s="20">
        <v>0</v>
      </c>
      <c r="H18" s="19" t="s">
        <v>31</v>
      </c>
      <c r="I18" s="20">
        <v>5</v>
      </c>
      <c r="J18" s="20">
        <v>0</v>
      </c>
      <c r="K18" s="51" t="s">
        <v>41</v>
      </c>
      <c r="L18" s="20">
        <f>J18</f>
        <v>0</v>
      </c>
      <c r="M18" s="39">
        <f>J18/I18</f>
        <v>0</v>
      </c>
      <c r="N18" s="39">
        <f>L18/E18</f>
        <v>0</v>
      </c>
      <c r="O18" s="20">
        <v>6</v>
      </c>
      <c r="P18" s="20">
        <v>0</v>
      </c>
      <c r="Q18" s="21" t="s">
        <v>546</v>
      </c>
    </row>
    <row r="19" spans="1:17" x14ac:dyDescent="0.25">
      <c r="A19" s="54" t="s">
        <v>25</v>
      </c>
      <c r="B19" s="53"/>
      <c r="C19" s="53"/>
      <c r="D19" s="53"/>
      <c r="E19" s="53"/>
      <c r="F19" s="53"/>
      <c r="G19" s="53"/>
      <c r="H19" s="53"/>
      <c r="I19" s="53"/>
      <c r="J19" s="53"/>
      <c r="K19" s="53"/>
      <c r="L19" s="53"/>
      <c r="M19" s="53"/>
      <c r="N19" s="53"/>
      <c r="O19" s="53"/>
      <c r="P19" s="53"/>
      <c r="Q19" s="53"/>
    </row>
    <row r="20" spans="1:17" ht="45" x14ac:dyDescent="0.25">
      <c r="A20" s="51" t="s">
        <v>42</v>
      </c>
      <c r="B20" s="20" t="s">
        <v>21</v>
      </c>
      <c r="C20" s="20" t="s">
        <v>22</v>
      </c>
      <c r="D20" s="20">
        <v>0</v>
      </c>
      <c r="E20" s="20">
        <v>1</v>
      </c>
      <c r="F20" s="20">
        <v>0</v>
      </c>
      <c r="G20" s="20">
        <v>0</v>
      </c>
      <c r="H20" s="19" t="s">
        <v>45</v>
      </c>
      <c r="I20" s="20">
        <v>1</v>
      </c>
      <c r="J20" s="20">
        <v>0</v>
      </c>
      <c r="K20" s="51" t="s">
        <v>43</v>
      </c>
      <c r="L20" s="20">
        <f t="shared" ref="L20:L27" si="0">J20</f>
        <v>0</v>
      </c>
      <c r="M20" s="39">
        <f>J20/I20</f>
        <v>0</v>
      </c>
      <c r="N20" s="39">
        <f>L20/E20</f>
        <v>0</v>
      </c>
      <c r="O20" s="20">
        <v>0</v>
      </c>
      <c r="P20" s="20">
        <v>0</v>
      </c>
      <c r="Q20" s="21" t="s">
        <v>546</v>
      </c>
    </row>
    <row r="21" spans="1:17" ht="45" x14ac:dyDescent="0.25">
      <c r="A21" s="19" t="s">
        <v>44</v>
      </c>
      <c r="B21" s="20" t="s">
        <v>21</v>
      </c>
      <c r="C21" s="20" t="s">
        <v>22</v>
      </c>
      <c r="D21" s="20">
        <v>5</v>
      </c>
      <c r="E21" s="20">
        <v>1</v>
      </c>
      <c r="F21" s="20">
        <v>0</v>
      </c>
      <c r="G21" s="20">
        <v>0</v>
      </c>
      <c r="H21" s="19" t="s">
        <v>45</v>
      </c>
      <c r="I21" s="20">
        <v>0</v>
      </c>
      <c r="J21" s="20">
        <v>0</v>
      </c>
      <c r="K21" s="19" t="s">
        <v>45</v>
      </c>
      <c r="L21" s="20">
        <f t="shared" si="0"/>
        <v>0</v>
      </c>
      <c r="M21" s="40">
        <v>0</v>
      </c>
      <c r="N21" s="40">
        <v>0</v>
      </c>
      <c r="O21" s="20">
        <v>1</v>
      </c>
      <c r="P21" s="20">
        <v>0</v>
      </c>
      <c r="Q21" s="21" t="s">
        <v>546</v>
      </c>
    </row>
    <row r="22" spans="1:17" ht="75" x14ac:dyDescent="0.25">
      <c r="A22" s="19" t="s">
        <v>46</v>
      </c>
      <c r="B22" s="20" t="s">
        <v>21</v>
      </c>
      <c r="C22" s="20" t="s">
        <v>22</v>
      </c>
      <c r="D22" s="20">
        <v>2</v>
      </c>
      <c r="E22" s="20">
        <v>2</v>
      </c>
      <c r="F22" s="20">
        <v>0</v>
      </c>
      <c r="G22" s="20">
        <v>0</v>
      </c>
      <c r="H22" s="19" t="s">
        <v>45</v>
      </c>
      <c r="I22" s="20">
        <v>0</v>
      </c>
      <c r="J22" s="20">
        <v>0</v>
      </c>
      <c r="K22" s="19" t="s">
        <v>45</v>
      </c>
      <c r="L22" s="20">
        <f t="shared" si="0"/>
        <v>0</v>
      </c>
      <c r="M22" s="40">
        <v>0</v>
      </c>
      <c r="N22" s="40">
        <v>0</v>
      </c>
      <c r="O22" s="20">
        <v>2</v>
      </c>
      <c r="P22" s="20">
        <v>0</v>
      </c>
      <c r="Q22" s="21" t="s">
        <v>547</v>
      </c>
    </row>
    <row r="23" spans="1:17" ht="45" x14ac:dyDescent="0.25">
      <c r="A23" s="19" t="s">
        <v>47</v>
      </c>
      <c r="B23" s="20" t="s">
        <v>21</v>
      </c>
      <c r="C23" s="20" t="s">
        <v>22</v>
      </c>
      <c r="D23" s="20">
        <v>9</v>
      </c>
      <c r="E23" s="20">
        <v>1</v>
      </c>
      <c r="F23" s="20">
        <v>0</v>
      </c>
      <c r="G23" s="20">
        <v>0</v>
      </c>
      <c r="H23" s="19" t="s">
        <v>45</v>
      </c>
      <c r="I23" s="20">
        <v>0</v>
      </c>
      <c r="J23" s="20">
        <v>0</v>
      </c>
      <c r="K23" s="19" t="s">
        <v>45</v>
      </c>
      <c r="L23" s="20">
        <f t="shared" si="0"/>
        <v>0</v>
      </c>
      <c r="M23" s="40">
        <v>0</v>
      </c>
      <c r="N23" s="40">
        <v>0</v>
      </c>
      <c r="O23" s="20">
        <v>1</v>
      </c>
      <c r="P23" s="20">
        <v>0</v>
      </c>
      <c r="Q23" s="21" t="s">
        <v>546</v>
      </c>
    </row>
    <row r="24" spans="1:17" ht="60" x14ac:dyDescent="0.25">
      <c r="A24" s="51" t="s">
        <v>48</v>
      </c>
      <c r="B24" s="20" t="s">
        <v>21</v>
      </c>
      <c r="C24" s="20" t="s">
        <v>22</v>
      </c>
      <c r="D24" s="20">
        <v>3</v>
      </c>
      <c r="E24" s="20">
        <v>1</v>
      </c>
      <c r="F24" s="20">
        <v>0</v>
      </c>
      <c r="G24" s="20">
        <v>0</v>
      </c>
      <c r="H24" s="19" t="s">
        <v>31</v>
      </c>
      <c r="I24" s="20">
        <v>1</v>
      </c>
      <c r="J24" s="20">
        <v>0</v>
      </c>
      <c r="K24" s="51" t="s">
        <v>49</v>
      </c>
      <c r="L24" s="20">
        <f t="shared" si="0"/>
        <v>0</v>
      </c>
      <c r="M24" s="39">
        <v>0</v>
      </c>
      <c r="N24" s="39">
        <v>0</v>
      </c>
      <c r="O24" s="20">
        <v>0</v>
      </c>
      <c r="P24" s="20">
        <v>0</v>
      </c>
      <c r="Q24" s="21" t="s">
        <v>546</v>
      </c>
    </row>
    <row r="25" spans="1:17" ht="75" x14ac:dyDescent="0.25">
      <c r="A25" s="51" t="s">
        <v>50</v>
      </c>
      <c r="B25" s="20" t="s">
        <v>21</v>
      </c>
      <c r="C25" s="20" t="s">
        <v>22</v>
      </c>
      <c r="D25" s="20">
        <v>1</v>
      </c>
      <c r="E25" s="20">
        <v>1</v>
      </c>
      <c r="F25" s="20">
        <v>0</v>
      </c>
      <c r="G25" s="20">
        <v>0</v>
      </c>
      <c r="H25" s="19" t="s">
        <v>31</v>
      </c>
      <c r="I25" s="20">
        <v>1</v>
      </c>
      <c r="J25" s="20">
        <v>0</v>
      </c>
      <c r="K25" s="51" t="s">
        <v>51</v>
      </c>
      <c r="L25" s="20">
        <f t="shared" si="0"/>
        <v>0</v>
      </c>
      <c r="M25" s="39">
        <v>0</v>
      </c>
      <c r="N25" s="39">
        <v>0</v>
      </c>
      <c r="O25" s="20">
        <v>0</v>
      </c>
      <c r="P25" s="20">
        <v>0</v>
      </c>
      <c r="Q25" s="21" t="s">
        <v>547</v>
      </c>
    </row>
    <row r="26" spans="1:17" ht="180" x14ac:dyDescent="0.25">
      <c r="A26" s="51" t="s">
        <v>52</v>
      </c>
      <c r="B26" s="20" t="s">
        <v>21</v>
      </c>
      <c r="C26" s="20" t="s">
        <v>22</v>
      </c>
      <c r="D26" s="20">
        <v>3</v>
      </c>
      <c r="E26" s="20">
        <v>4</v>
      </c>
      <c r="F26" s="20">
        <v>0</v>
      </c>
      <c r="G26" s="20">
        <v>0</v>
      </c>
      <c r="H26" s="19" t="s">
        <v>31</v>
      </c>
      <c r="I26" s="20">
        <v>2</v>
      </c>
      <c r="J26" s="20">
        <v>0</v>
      </c>
      <c r="K26" s="51" t="s">
        <v>53</v>
      </c>
      <c r="L26" s="20">
        <f t="shared" si="0"/>
        <v>0</v>
      </c>
      <c r="M26" s="39">
        <v>0</v>
      </c>
      <c r="N26" s="39">
        <v>0</v>
      </c>
      <c r="O26" s="20">
        <v>2</v>
      </c>
      <c r="P26" s="20">
        <v>0</v>
      </c>
      <c r="Q26" s="21" t="s">
        <v>546</v>
      </c>
    </row>
    <row r="27" spans="1:17" ht="60" x14ac:dyDescent="0.25">
      <c r="A27" s="51" t="s">
        <v>54</v>
      </c>
      <c r="B27" s="20" t="s">
        <v>21</v>
      </c>
      <c r="C27" s="20" t="s">
        <v>22</v>
      </c>
      <c r="D27" s="20">
        <v>5562</v>
      </c>
      <c r="E27" s="20">
        <v>6671</v>
      </c>
      <c r="F27" s="20">
        <v>5621</v>
      </c>
      <c r="G27" s="20">
        <v>5695</v>
      </c>
      <c r="H27" s="19" t="s">
        <v>55</v>
      </c>
      <c r="I27" s="20">
        <v>5871</v>
      </c>
      <c r="J27" s="20">
        <v>5759</v>
      </c>
      <c r="K27" s="51" t="s">
        <v>56</v>
      </c>
      <c r="L27" s="20">
        <f t="shared" si="0"/>
        <v>5759</v>
      </c>
      <c r="M27" s="39">
        <f>J27/I27</f>
        <v>0.98092318174075965</v>
      </c>
      <c r="N27" s="39">
        <f>L27/E27</f>
        <v>0.86328886223954426</v>
      </c>
      <c r="O27" s="20">
        <v>6271</v>
      </c>
      <c r="P27" s="20">
        <v>6671</v>
      </c>
      <c r="Q27" s="21" t="s">
        <v>548</v>
      </c>
    </row>
    <row r="28" spans="1:17" x14ac:dyDescent="0.25">
      <c r="A28" s="52" t="s">
        <v>57</v>
      </c>
      <c r="B28" s="53"/>
      <c r="C28" s="53"/>
      <c r="D28" s="53"/>
      <c r="E28" s="53"/>
      <c r="F28" s="53"/>
      <c r="G28" s="53"/>
      <c r="H28" s="53"/>
      <c r="I28" s="53"/>
      <c r="J28" s="53"/>
      <c r="K28" s="53"/>
      <c r="L28" s="53"/>
      <c r="M28" s="53"/>
      <c r="N28" s="53"/>
      <c r="O28" s="53"/>
      <c r="P28" s="53"/>
      <c r="Q28" s="53"/>
    </row>
    <row r="29" spans="1:17" x14ac:dyDescent="0.25">
      <c r="A29" s="54" t="s">
        <v>19</v>
      </c>
      <c r="B29" s="53"/>
      <c r="C29" s="53"/>
      <c r="D29" s="53"/>
      <c r="E29" s="53"/>
      <c r="F29" s="53"/>
      <c r="G29" s="53"/>
      <c r="H29" s="53"/>
      <c r="I29" s="53"/>
      <c r="J29" s="53"/>
      <c r="K29" s="53"/>
      <c r="L29" s="53"/>
      <c r="M29" s="53"/>
      <c r="N29" s="53"/>
      <c r="O29" s="53"/>
      <c r="P29" s="53"/>
      <c r="Q29" s="53"/>
    </row>
    <row r="30" spans="1:17" ht="150" x14ac:dyDescent="0.25">
      <c r="A30" s="19" t="s">
        <v>58</v>
      </c>
      <c r="B30" s="20" t="s">
        <v>21</v>
      </c>
      <c r="C30" s="20" t="s">
        <v>22</v>
      </c>
      <c r="D30" s="20">
        <v>220</v>
      </c>
      <c r="E30" s="20">
        <v>370</v>
      </c>
      <c r="F30" s="20">
        <v>220</v>
      </c>
      <c r="G30" s="20">
        <v>352</v>
      </c>
      <c r="H30" s="19" t="s">
        <v>59</v>
      </c>
      <c r="I30" s="20">
        <v>270</v>
      </c>
      <c r="J30" s="20">
        <v>357</v>
      </c>
      <c r="K30" s="19" t="s">
        <v>622</v>
      </c>
      <c r="L30" s="20">
        <f>J30</f>
        <v>357</v>
      </c>
      <c r="M30" s="39">
        <v>1</v>
      </c>
      <c r="N30" s="39">
        <f>L30/E30</f>
        <v>0.96486486486486489</v>
      </c>
      <c r="O30" s="20">
        <v>320</v>
      </c>
      <c r="P30" s="20">
        <v>370</v>
      </c>
      <c r="Q30" s="21" t="s">
        <v>549</v>
      </c>
    </row>
    <row r="31" spans="1:17" x14ac:dyDescent="0.25">
      <c r="A31" s="54" t="s">
        <v>25</v>
      </c>
      <c r="B31" s="53"/>
      <c r="C31" s="53"/>
      <c r="D31" s="53"/>
      <c r="E31" s="53"/>
      <c r="F31" s="53"/>
      <c r="G31" s="53"/>
      <c r="H31" s="53"/>
      <c r="I31" s="53"/>
      <c r="J31" s="53"/>
      <c r="K31" s="53"/>
      <c r="L31" s="53"/>
      <c r="M31" s="53"/>
      <c r="N31" s="53"/>
      <c r="O31" s="53"/>
      <c r="P31" s="53"/>
      <c r="Q31" s="53"/>
    </row>
    <row r="32" spans="1:17" ht="90" x14ac:dyDescent="0.25">
      <c r="A32" s="51" t="s">
        <v>60</v>
      </c>
      <c r="B32" s="20" t="s">
        <v>21</v>
      </c>
      <c r="C32" s="20" t="s">
        <v>22</v>
      </c>
      <c r="D32" s="20">
        <v>420</v>
      </c>
      <c r="E32" s="20">
        <v>2000</v>
      </c>
      <c r="F32" s="20">
        <v>500</v>
      </c>
      <c r="G32" s="20">
        <v>572</v>
      </c>
      <c r="H32" s="19" t="s">
        <v>61</v>
      </c>
      <c r="I32" s="20">
        <v>1000</v>
      </c>
      <c r="J32" s="20">
        <v>561</v>
      </c>
      <c r="K32" s="51" t="s">
        <v>638</v>
      </c>
      <c r="L32" s="20">
        <f>J32</f>
        <v>561</v>
      </c>
      <c r="M32" s="39">
        <f>J32/I32</f>
        <v>0.56100000000000005</v>
      </c>
      <c r="N32" s="39">
        <f>L32/E32</f>
        <v>0.28050000000000003</v>
      </c>
      <c r="O32" s="20">
        <v>1500</v>
      </c>
      <c r="P32" s="20">
        <v>2000</v>
      </c>
      <c r="Q32" s="21" t="s">
        <v>549</v>
      </c>
    </row>
    <row r="33" spans="1:17" x14ac:dyDescent="0.25">
      <c r="A33" s="52" t="s">
        <v>62</v>
      </c>
      <c r="B33" s="53"/>
      <c r="C33" s="53"/>
      <c r="D33" s="53"/>
      <c r="E33" s="53"/>
      <c r="F33" s="53"/>
      <c r="G33" s="53"/>
      <c r="H33" s="53"/>
      <c r="I33" s="53"/>
      <c r="J33" s="53"/>
      <c r="K33" s="53"/>
      <c r="L33" s="53"/>
      <c r="M33" s="53"/>
      <c r="N33" s="53"/>
      <c r="O33" s="53"/>
      <c r="P33" s="53"/>
      <c r="Q33" s="53"/>
    </row>
    <row r="34" spans="1:17" x14ac:dyDescent="0.25">
      <c r="A34" s="54" t="s">
        <v>19</v>
      </c>
      <c r="B34" s="53"/>
      <c r="C34" s="53"/>
      <c r="D34" s="53"/>
      <c r="E34" s="53"/>
      <c r="F34" s="53"/>
      <c r="G34" s="53"/>
      <c r="H34" s="53"/>
      <c r="I34" s="53"/>
      <c r="J34" s="53"/>
      <c r="K34" s="53"/>
      <c r="L34" s="53"/>
      <c r="M34" s="53"/>
      <c r="N34" s="53"/>
      <c r="O34" s="53"/>
      <c r="P34" s="53"/>
      <c r="Q34" s="53"/>
    </row>
    <row r="35" spans="1:17" ht="105" x14ac:dyDescent="0.25">
      <c r="A35" s="51" t="s">
        <v>63</v>
      </c>
      <c r="B35" s="20" t="s">
        <v>21</v>
      </c>
      <c r="C35" s="20" t="s">
        <v>64</v>
      </c>
      <c r="D35" s="20">
        <v>0</v>
      </c>
      <c r="E35" s="20">
        <v>25</v>
      </c>
      <c r="F35" s="20">
        <v>0</v>
      </c>
      <c r="G35" s="20">
        <v>0</v>
      </c>
      <c r="H35" s="19" t="s">
        <v>31</v>
      </c>
      <c r="I35" s="20">
        <v>15</v>
      </c>
      <c r="J35" s="20">
        <v>0</v>
      </c>
      <c r="K35" s="51" t="s">
        <v>65</v>
      </c>
      <c r="L35" s="20">
        <f>J35</f>
        <v>0</v>
      </c>
      <c r="M35" s="41">
        <v>0</v>
      </c>
      <c r="N35" s="41">
        <v>0</v>
      </c>
      <c r="O35" s="20">
        <v>20</v>
      </c>
      <c r="P35" s="20">
        <v>25</v>
      </c>
      <c r="Q35" s="21" t="s">
        <v>550</v>
      </c>
    </row>
    <row r="36" spans="1:17" x14ac:dyDescent="0.25">
      <c r="A36" s="54" t="s">
        <v>25</v>
      </c>
      <c r="B36" s="53"/>
      <c r="C36" s="53"/>
      <c r="D36" s="53"/>
      <c r="E36" s="53"/>
      <c r="F36" s="53"/>
      <c r="G36" s="53"/>
      <c r="H36" s="53"/>
      <c r="I36" s="53"/>
      <c r="J36" s="53"/>
      <c r="K36" s="53"/>
      <c r="L36" s="53"/>
      <c r="M36" s="53"/>
      <c r="N36" s="53"/>
      <c r="O36" s="53"/>
      <c r="P36" s="53"/>
      <c r="Q36" s="53"/>
    </row>
    <row r="37" spans="1:17" ht="210" x14ac:dyDescent="0.25">
      <c r="A37" s="51" t="s">
        <v>66</v>
      </c>
      <c r="B37" s="20" t="s">
        <v>21</v>
      </c>
      <c r="C37" s="20" t="s">
        <v>22</v>
      </c>
      <c r="D37" s="20">
        <v>0</v>
      </c>
      <c r="E37" s="20">
        <v>1</v>
      </c>
      <c r="F37" s="20">
        <v>0</v>
      </c>
      <c r="G37" s="20">
        <v>0</v>
      </c>
      <c r="H37" s="19" t="s">
        <v>31</v>
      </c>
      <c r="I37" s="20">
        <v>1</v>
      </c>
      <c r="J37" s="20">
        <v>0.5</v>
      </c>
      <c r="K37" s="51" t="s">
        <v>67</v>
      </c>
      <c r="L37" s="20">
        <f t="shared" ref="L37:L44" si="1">J37</f>
        <v>0.5</v>
      </c>
      <c r="M37" s="39">
        <f>J37/I37</f>
        <v>0.5</v>
      </c>
      <c r="N37" s="39">
        <f>L37/E37</f>
        <v>0.5</v>
      </c>
      <c r="O37" s="20">
        <v>0</v>
      </c>
      <c r="P37" s="20">
        <v>0</v>
      </c>
      <c r="Q37" s="55" t="s">
        <v>550</v>
      </c>
    </row>
    <row r="38" spans="1:17" ht="120" x14ac:dyDescent="0.25">
      <c r="A38" s="19" t="s">
        <v>68</v>
      </c>
      <c r="B38" s="20" t="s">
        <v>21</v>
      </c>
      <c r="C38" s="20" t="s">
        <v>22</v>
      </c>
      <c r="D38" s="20">
        <v>3</v>
      </c>
      <c r="E38" s="20">
        <v>10</v>
      </c>
      <c r="F38" s="20">
        <v>3</v>
      </c>
      <c r="G38" s="20">
        <v>3</v>
      </c>
      <c r="H38" s="19" t="s">
        <v>69</v>
      </c>
      <c r="I38" s="20">
        <v>5</v>
      </c>
      <c r="J38" s="20">
        <v>5</v>
      </c>
      <c r="K38" s="19" t="s">
        <v>70</v>
      </c>
      <c r="L38" s="20">
        <f t="shared" si="1"/>
        <v>5</v>
      </c>
      <c r="M38" s="39">
        <f>J38/I38</f>
        <v>1</v>
      </c>
      <c r="N38" s="39">
        <f>L38/E38</f>
        <v>0.5</v>
      </c>
      <c r="O38" s="20">
        <v>7</v>
      </c>
      <c r="P38" s="20">
        <v>10</v>
      </c>
      <c r="Q38" s="56"/>
    </row>
    <row r="39" spans="1:17" ht="105" x14ac:dyDescent="0.25">
      <c r="A39" s="19" t="s">
        <v>71</v>
      </c>
      <c r="B39" s="20" t="s">
        <v>21</v>
      </c>
      <c r="C39" s="20" t="s">
        <v>64</v>
      </c>
      <c r="D39" s="20">
        <v>60</v>
      </c>
      <c r="E39" s="20">
        <v>65</v>
      </c>
      <c r="F39" s="20">
        <v>60</v>
      </c>
      <c r="G39" s="20">
        <v>93.6</v>
      </c>
      <c r="H39" s="19" t="s">
        <v>72</v>
      </c>
      <c r="I39" s="20">
        <v>62</v>
      </c>
      <c r="J39" s="20">
        <v>94.19</v>
      </c>
      <c r="K39" s="19" t="s">
        <v>73</v>
      </c>
      <c r="L39" s="20">
        <f t="shared" si="1"/>
        <v>94.19</v>
      </c>
      <c r="M39" s="39">
        <v>1</v>
      </c>
      <c r="N39" s="39">
        <v>1</v>
      </c>
      <c r="O39" s="20">
        <v>64</v>
      </c>
      <c r="P39" s="20">
        <v>65</v>
      </c>
      <c r="Q39" s="56"/>
    </row>
    <row r="40" spans="1:17" ht="165" x14ac:dyDescent="0.25">
      <c r="A40" s="19" t="s">
        <v>74</v>
      </c>
      <c r="B40" s="20" t="s">
        <v>21</v>
      </c>
      <c r="C40" s="20" t="s">
        <v>64</v>
      </c>
      <c r="D40" s="20">
        <v>60</v>
      </c>
      <c r="E40" s="20">
        <v>65</v>
      </c>
      <c r="F40" s="20">
        <v>60</v>
      </c>
      <c r="G40" s="20">
        <v>87.7</v>
      </c>
      <c r="H40" s="19" t="s">
        <v>75</v>
      </c>
      <c r="I40" s="20">
        <v>62</v>
      </c>
      <c r="J40" s="20">
        <v>91.15</v>
      </c>
      <c r="K40" s="19" t="s">
        <v>76</v>
      </c>
      <c r="L40" s="20">
        <f t="shared" si="1"/>
        <v>91.15</v>
      </c>
      <c r="M40" s="39">
        <v>1</v>
      </c>
      <c r="N40" s="39">
        <v>1</v>
      </c>
      <c r="O40" s="20">
        <v>64</v>
      </c>
      <c r="P40" s="20">
        <v>65</v>
      </c>
      <c r="Q40" s="56"/>
    </row>
    <row r="41" spans="1:17" ht="105" x14ac:dyDescent="0.25">
      <c r="A41" s="19" t="s">
        <v>77</v>
      </c>
      <c r="B41" s="20" t="s">
        <v>21</v>
      </c>
      <c r="C41" s="20" t="s">
        <v>64</v>
      </c>
      <c r="D41" s="20"/>
      <c r="E41" s="20">
        <v>35</v>
      </c>
      <c r="F41" s="20">
        <v>29</v>
      </c>
      <c r="G41" s="20">
        <v>85.7</v>
      </c>
      <c r="H41" s="19" t="s">
        <v>78</v>
      </c>
      <c r="I41" s="20">
        <v>31</v>
      </c>
      <c r="J41" s="20">
        <v>85.71</v>
      </c>
      <c r="K41" s="19" t="s">
        <v>79</v>
      </c>
      <c r="L41" s="20">
        <f t="shared" si="1"/>
        <v>85.71</v>
      </c>
      <c r="M41" s="39">
        <v>1</v>
      </c>
      <c r="N41" s="39">
        <v>1</v>
      </c>
      <c r="O41" s="20">
        <v>33</v>
      </c>
      <c r="P41" s="20">
        <v>35</v>
      </c>
      <c r="Q41" s="56"/>
    </row>
    <row r="42" spans="1:17" ht="90" x14ac:dyDescent="0.25">
      <c r="A42" s="19" t="s">
        <v>80</v>
      </c>
      <c r="B42" s="20" t="s">
        <v>81</v>
      </c>
      <c r="C42" s="20" t="s">
        <v>64</v>
      </c>
      <c r="D42" s="20">
        <v>12</v>
      </c>
      <c r="E42" s="20">
        <v>11</v>
      </c>
      <c r="F42" s="20">
        <v>12</v>
      </c>
      <c r="G42" s="20">
        <v>10.9</v>
      </c>
      <c r="H42" s="19" t="s">
        <v>82</v>
      </c>
      <c r="I42" s="20">
        <v>11.6</v>
      </c>
      <c r="J42" s="20">
        <v>10.029999999999999</v>
      </c>
      <c r="K42" s="19" t="s">
        <v>83</v>
      </c>
      <c r="L42" s="20">
        <f t="shared" si="1"/>
        <v>10.029999999999999</v>
      </c>
      <c r="M42" s="39">
        <v>1</v>
      </c>
      <c r="N42" s="39">
        <v>1</v>
      </c>
      <c r="O42" s="20">
        <v>11.3</v>
      </c>
      <c r="P42" s="20">
        <v>11</v>
      </c>
      <c r="Q42" s="56"/>
    </row>
    <row r="43" spans="1:17" ht="225" x14ac:dyDescent="0.25">
      <c r="A43" s="19" t="s">
        <v>84</v>
      </c>
      <c r="B43" s="20" t="s">
        <v>21</v>
      </c>
      <c r="C43" s="20" t="s">
        <v>22</v>
      </c>
      <c r="D43" s="20">
        <v>1</v>
      </c>
      <c r="E43" s="20">
        <v>8</v>
      </c>
      <c r="F43" s="20">
        <v>1</v>
      </c>
      <c r="G43" s="20">
        <v>1</v>
      </c>
      <c r="H43" s="19" t="s">
        <v>85</v>
      </c>
      <c r="I43" s="20">
        <v>3</v>
      </c>
      <c r="J43" s="20">
        <v>3</v>
      </c>
      <c r="K43" s="19" t="s">
        <v>86</v>
      </c>
      <c r="L43" s="20">
        <f t="shared" si="1"/>
        <v>3</v>
      </c>
      <c r="M43" s="39">
        <f>J43/I43</f>
        <v>1</v>
      </c>
      <c r="N43" s="39">
        <f>L43/E43</f>
        <v>0.375</v>
      </c>
      <c r="O43" s="20">
        <v>6</v>
      </c>
      <c r="P43" s="20">
        <v>8</v>
      </c>
      <c r="Q43" s="56"/>
    </row>
    <row r="44" spans="1:17" ht="285" x14ac:dyDescent="0.25">
      <c r="A44" s="19" t="s">
        <v>87</v>
      </c>
      <c r="B44" s="20" t="s">
        <v>21</v>
      </c>
      <c r="C44" s="20" t="s">
        <v>22</v>
      </c>
      <c r="D44" s="20">
        <v>10</v>
      </c>
      <c r="E44" s="20">
        <v>20</v>
      </c>
      <c r="F44" s="20">
        <v>10</v>
      </c>
      <c r="G44" s="20">
        <v>23</v>
      </c>
      <c r="H44" s="19" t="s">
        <v>88</v>
      </c>
      <c r="I44" s="20">
        <v>13</v>
      </c>
      <c r="J44" s="20">
        <v>26</v>
      </c>
      <c r="K44" s="19" t="s">
        <v>89</v>
      </c>
      <c r="L44" s="20">
        <f t="shared" si="1"/>
        <v>26</v>
      </c>
      <c r="M44" s="39">
        <v>1</v>
      </c>
      <c r="N44" s="39">
        <v>1</v>
      </c>
      <c r="O44" s="20">
        <v>16</v>
      </c>
      <c r="P44" s="20">
        <v>20</v>
      </c>
      <c r="Q44" s="57"/>
    </row>
    <row r="45" spans="1:17" x14ac:dyDescent="0.25">
      <c r="A45" s="52" t="s">
        <v>90</v>
      </c>
      <c r="B45" s="53"/>
      <c r="C45" s="53"/>
      <c r="D45" s="53"/>
      <c r="E45" s="53"/>
      <c r="F45" s="53"/>
      <c r="G45" s="53"/>
      <c r="H45" s="53"/>
      <c r="I45" s="53"/>
      <c r="J45" s="53"/>
      <c r="K45" s="53"/>
      <c r="L45" s="53"/>
      <c r="M45" s="53"/>
      <c r="N45" s="53"/>
      <c r="O45" s="53"/>
      <c r="P45" s="53"/>
      <c r="Q45" s="53"/>
    </row>
    <row r="46" spans="1:17" x14ac:dyDescent="0.25">
      <c r="A46" s="54" t="s">
        <v>19</v>
      </c>
      <c r="B46" s="53"/>
      <c r="C46" s="53"/>
      <c r="D46" s="53"/>
      <c r="E46" s="53"/>
      <c r="F46" s="53"/>
      <c r="G46" s="53"/>
      <c r="H46" s="53"/>
      <c r="I46" s="53"/>
      <c r="J46" s="53"/>
      <c r="K46" s="53"/>
      <c r="L46" s="53"/>
      <c r="M46" s="53"/>
      <c r="N46" s="53"/>
      <c r="O46" s="53"/>
      <c r="P46" s="53"/>
      <c r="Q46" s="53"/>
    </row>
    <row r="47" spans="1:17" ht="75" x14ac:dyDescent="0.25">
      <c r="A47" s="19" t="s">
        <v>91</v>
      </c>
      <c r="B47" s="20" t="s">
        <v>21</v>
      </c>
      <c r="C47" s="20" t="s">
        <v>22</v>
      </c>
      <c r="D47" s="20">
        <v>0</v>
      </c>
      <c r="E47" s="20">
        <v>1</v>
      </c>
      <c r="F47" s="20">
        <v>1</v>
      </c>
      <c r="G47" s="20">
        <v>1</v>
      </c>
      <c r="H47" s="19" t="s">
        <v>92</v>
      </c>
      <c r="I47" s="20">
        <v>0</v>
      </c>
      <c r="J47" s="20"/>
      <c r="K47" s="19"/>
      <c r="L47" s="20">
        <f>G47</f>
        <v>1</v>
      </c>
      <c r="M47" s="40">
        <v>0</v>
      </c>
      <c r="N47" s="41">
        <f>L47/E47</f>
        <v>1</v>
      </c>
      <c r="O47" s="20">
        <v>0</v>
      </c>
      <c r="P47" s="20">
        <v>0</v>
      </c>
      <c r="Q47" s="21" t="s">
        <v>551</v>
      </c>
    </row>
    <row r="48" spans="1:17" x14ac:dyDescent="0.25">
      <c r="A48" s="54" t="s">
        <v>25</v>
      </c>
      <c r="B48" s="53"/>
      <c r="C48" s="53"/>
      <c r="D48" s="53"/>
      <c r="E48" s="53"/>
      <c r="F48" s="53"/>
      <c r="G48" s="53"/>
      <c r="H48" s="53"/>
      <c r="I48" s="53"/>
      <c r="J48" s="53"/>
      <c r="K48" s="53"/>
      <c r="L48" s="53"/>
      <c r="M48" s="53"/>
      <c r="N48" s="53"/>
      <c r="O48" s="53"/>
      <c r="P48" s="53"/>
      <c r="Q48" s="53"/>
    </row>
    <row r="49" spans="1:17" ht="225" x14ac:dyDescent="0.25">
      <c r="A49" s="51" t="s">
        <v>93</v>
      </c>
      <c r="B49" s="20" t="s">
        <v>21</v>
      </c>
      <c r="C49" s="20" t="s">
        <v>22</v>
      </c>
      <c r="D49" s="20">
        <v>0</v>
      </c>
      <c r="E49" s="20">
        <v>7</v>
      </c>
      <c r="F49" s="20">
        <v>1</v>
      </c>
      <c r="G49" s="20">
        <v>1</v>
      </c>
      <c r="H49" s="19" t="s">
        <v>94</v>
      </c>
      <c r="I49" s="20">
        <v>3</v>
      </c>
      <c r="J49" s="20">
        <v>1</v>
      </c>
      <c r="K49" s="51" t="s">
        <v>95</v>
      </c>
      <c r="L49" s="20">
        <f>J49+G49</f>
        <v>2</v>
      </c>
      <c r="M49" s="39">
        <f>J49/I49</f>
        <v>0.33333333333333331</v>
      </c>
      <c r="N49" s="39">
        <f>L49/E49</f>
        <v>0.2857142857142857</v>
      </c>
      <c r="O49" s="20">
        <v>5</v>
      </c>
      <c r="P49" s="20">
        <v>7</v>
      </c>
      <c r="Q49" s="21" t="s">
        <v>552</v>
      </c>
    </row>
    <row r="50" spans="1:17" ht="409.5" x14ac:dyDescent="0.25">
      <c r="A50" s="51" t="s">
        <v>96</v>
      </c>
      <c r="B50" s="20" t="s">
        <v>21</v>
      </c>
      <c r="C50" s="20" t="s">
        <v>22</v>
      </c>
      <c r="D50" s="20">
        <v>4</v>
      </c>
      <c r="E50" s="20">
        <v>10</v>
      </c>
      <c r="F50" s="20">
        <v>2</v>
      </c>
      <c r="G50" s="20">
        <v>1.5</v>
      </c>
      <c r="H50" s="19" t="s">
        <v>97</v>
      </c>
      <c r="I50" s="20">
        <v>5</v>
      </c>
      <c r="J50" s="20">
        <v>4</v>
      </c>
      <c r="K50" s="51" t="s">
        <v>98</v>
      </c>
      <c r="L50" s="20">
        <f>J50</f>
        <v>4</v>
      </c>
      <c r="M50" s="39">
        <f>J50/I50</f>
        <v>0.8</v>
      </c>
      <c r="N50" s="39">
        <f>L50/E50</f>
        <v>0.4</v>
      </c>
      <c r="O50" s="20">
        <v>10</v>
      </c>
      <c r="P50" s="20">
        <v>10</v>
      </c>
      <c r="Q50" s="21" t="s">
        <v>552</v>
      </c>
    </row>
    <row r="51" spans="1:17" x14ac:dyDescent="0.25">
      <c r="A51" s="52" t="s">
        <v>99</v>
      </c>
      <c r="B51" s="53"/>
      <c r="C51" s="53"/>
      <c r="D51" s="53"/>
      <c r="E51" s="53"/>
      <c r="F51" s="53"/>
      <c r="G51" s="53"/>
      <c r="H51" s="53"/>
      <c r="I51" s="53"/>
      <c r="J51" s="53"/>
      <c r="K51" s="53"/>
      <c r="L51" s="53"/>
      <c r="M51" s="53"/>
      <c r="N51" s="53"/>
      <c r="O51" s="53"/>
      <c r="P51" s="53"/>
      <c r="Q51" s="53"/>
    </row>
    <row r="52" spans="1:17" x14ac:dyDescent="0.25">
      <c r="A52" s="54" t="s">
        <v>19</v>
      </c>
      <c r="B52" s="53"/>
      <c r="C52" s="53"/>
      <c r="D52" s="53"/>
      <c r="E52" s="53"/>
      <c r="F52" s="53"/>
      <c r="G52" s="53"/>
      <c r="H52" s="53"/>
      <c r="I52" s="53"/>
      <c r="J52" s="53"/>
      <c r="K52" s="53"/>
      <c r="L52" s="53"/>
      <c r="M52" s="53"/>
      <c r="N52" s="53"/>
      <c r="O52" s="53"/>
      <c r="P52" s="53"/>
      <c r="Q52" s="53"/>
    </row>
    <row r="53" spans="1:17" ht="60" x14ac:dyDescent="0.25">
      <c r="A53" s="19" t="s">
        <v>100</v>
      </c>
      <c r="B53" s="20" t="s">
        <v>21</v>
      </c>
      <c r="C53" s="20" t="s">
        <v>22</v>
      </c>
      <c r="D53" s="20">
        <v>0</v>
      </c>
      <c r="E53" s="20">
        <v>1</v>
      </c>
      <c r="F53" s="20">
        <v>1</v>
      </c>
      <c r="G53" s="20">
        <v>1</v>
      </c>
      <c r="H53" s="19" t="s">
        <v>101</v>
      </c>
      <c r="I53" s="20">
        <v>0</v>
      </c>
      <c r="J53" s="20">
        <v>0</v>
      </c>
      <c r="K53" s="19" t="s">
        <v>623</v>
      </c>
      <c r="L53" s="20">
        <f>G53</f>
        <v>1</v>
      </c>
      <c r="M53" s="40">
        <v>0</v>
      </c>
      <c r="N53" s="39">
        <f>L53/E53</f>
        <v>1</v>
      </c>
      <c r="O53" s="20">
        <v>0</v>
      </c>
      <c r="P53" s="20">
        <v>0</v>
      </c>
      <c r="Q53" s="21" t="s">
        <v>545</v>
      </c>
    </row>
    <row r="54" spans="1:17" x14ac:dyDescent="0.25">
      <c r="A54" s="54" t="s">
        <v>25</v>
      </c>
      <c r="B54" s="53"/>
      <c r="C54" s="53"/>
      <c r="D54" s="53"/>
      <c r="E54" s="53"/>
      <c r="F54" s="53"/>
      <c r="G54" s="53"/>
      <c r="H54" s="53"/>
      <c r="I54" s="53"/>
      <c r="J54" s="53"/>
      <c r="K54" s="53"/>
      <c r="L54" s="53"/>
      <c r="M54" s="53"/>
      <c r="N54" s="53"/>
      <c r="O54" s="53"/>
      <c r="P54" s="53"/>
      <c r="Q54" s="53"/>
    </row>
    <row r="55" spans="1:17" ht="225" x14ac:dyDescent="0.25">
      <c r="A55" s="51" t="s">
        <v>102</v>
      </c>
      <c r="B55" s="20" t="s">
        <v>21</v>
      </c>
      <c r="C55" s="20" t="s">
        <v>22</v>
      </c>
      <c r="D55" s="20">
        <v>0</v>
      </c>
      <c r="E55" s="20">
        <v>12</v>
      </c>
      <c r="F55" s="20">
        <v>3</v>
      </c>
      <c r="G55" s="20">
        <v>0</v>
      </c>
      <c r="H55" s="19" t="s">
        <v>103</v>
      </c>
      <c r="I55" s="20">
        <v>6</v>
      </c>
      <c r="J55" s="20">
        <v>3</v>
      </c>
      <c r="K55" s="51" t="s">
        <v>104</v>
      </c>
      <c r="L55" s="20">
        <f>J55</f>
        <v>3</v>
      </c>
      <c r="M55" s="39">
        <f>J55/I55</f>
        <v>0.5</v>
      </c>
      <c r="N55" s="39">
        <f>L55/E55</f>
        <v>0.25</v>
      </c>
      <c r="O55" s="20">
        <v>9</v>
      </c>
      <c r="P55" s="20">
        <v>12</v>
      </c>
      <c r="Q55" s="55" t="s">
        <v>545</v>
      </c>
    </row>
    <row r="56" spans="1:17" ht="30" x14ac:dyDescent="0.25">
      <c r="A56" s="19" t="s">
        <v>105</v>
      </c>
      <c r="B56" s="20" t="s">
        <v>21</v>
      </c>
      <c r="C56" s="20" t="s">
        <v>22</v>
      </c>
      <c r="D56" s="20">
        <v>0</v>
      </c>
      <c r="E56" s="20">
        <v>2</v>
      </c>
      <c r="F56" s="20">
        <v>0</v>
      </c>
      <c r="G56" s="20">
        <v>0</v>
      </c>
      <c r="H56" s="19" t="s">
        <v>106</v>
      </c>
      <c r="I56" s="20">
        <v>0</v>
      </c>
      <c r="J56" s="20">
        <v>0</v>
      </c>
      <c r="K56" s="19" t="s">
        <v>45</v>
      </c>
      <c r="L56" s="20">
        <v>0</v>
      </c>
      <c r="M56" s="40">
        <v>0</v>
      </c>
      <c r="N56" s="40">
        <v>0</v>
      </c>
      <c r="O56" s="20">
        <v>1</v>
      </c>
      <c r="P56" s="20">
        <v>1</v>
      </c>
      <c r="Q56" s="56"/>
    </row>
    <row r="57" spans="1:17" ht="195" x14ac:dyDescent="0.25">
      <c r="A57" s="19" t="s">
        <v>107</v>
      </c>
      <c r="B57" s="20" t="s">
        <v>21</v>
      </c>
      <c r="C57" s="20" t="s">
        <v>22</v>
      </c>
      <c r="D57" s="20">
        <v>0</v>
      </c>
      <c r="E57" s="20">
        <v>12</v>
      </c>
      <c r="F57" s="20">
        <v>0</v>
      </c>
      <c r="G57" s="20">
        <v>0</v>
      </c>
      <c r="H57" s="19" t="s">
        <v>31</v>
      </c>
      <c r="I57" s="20">
        <v>2</v>
      </c>
      <c r="J57" s="20">
        <v>2</v>
      </c>
      <c r="K57" s="19" t="s">
        <v>108</v>
      </c>
      <c r="L57" s="20">
        <f>J57</f>
        <v>2</v>
      </c>
      <c r="M57" s="39">
        <f>J57/I57</f>
        <v>1</v>
      </c>
      <c r="N57" s="39">
        <f>L57/E57</f>
        <v>0.16666666666666666</v>
      </c>
      <c r="O57" s="20">
        <v>6</v>
      </c>
      <c r="P57" s="20">
        <v>12</v>
      </c>
      <c r="Q57" s="56"/>
    </row>
    <row r="58" spans="1:17" ht="105" x14ac:dyDescent="0.25">
      <c r="A58" s="19" t="s">
        <v>109</v>
      </c>
      <c r="B58" s="20" t="s">
        <v>21</v>
      </c>
      <c r="C58" s="20" t="s">
        <v>22</v>
      </c>
      <c r="D58" s="20">
        <v>0</v>
      </c>
      <c r="E58" s="20">
        <v>9</v>
      </c>
      <c r="F58" s="20">
        <v>0</v>
      </c>
      <c r="G58" s="20">
        <v>0</v>
      </c>
      <c r="H58" s="19" t="s">
        <v>31</v>
      </c>
      <c r="I58" s="20">
        <v>1</v>
      </c>
      <c r="J58" s="20">
        <v>2</v>
      </c>
      <c r="K58" s="19" t="s">
        <v>110</v>
      </c>
      <c r="L58" s="20">
        <f>J58</f>
        <v>2</v>
      </c>
      <c r="M58" s="39">
        <v>1</v>
      </c>
      <c r="N58" s="39">
        <f>L58/E58</f>
        <v>0.22222222222222221</v>
      </c>
      <c r="O58" s="20">
        <v>3</v>
      </c>
      <c r="P58" s="20">
        <v>5</v>
      </c>
      <c r="Q58" s="57"/>
    </row>
    <row r="59" spans="1:17" x14ac:dyDescent="0.25">
      <c r="A59" s="52" t="s">
        <v>111</v>
      </c>
      <c r="B59" s="53"/>
      <c r="C59" s="53"/>
      <c r="D59" s="53"/>
      <c r="E59" s="53"/>
      <c r="F59" s="53"/>
      <c r="G59" s="53"/>
      <c r="H59" s="53"/>
      <c r="I59" s="53"/>
      <c r="J59" s="53"/>
      <c r="K59" s="53"/>
      <c r="L59" s="53"/>
      <c r="M59" s="53"/>
      <c r="N59" s="53"/>
      <c r="O59" s="53"/>
      <c r="P59" s="53"/>
      <c r="Q59" s="53"/>
    </row>
    <row r="60" spans="1:17" x14ac:dyDescent="0.25">
      <c r="A60" s="54" t="s">
        <v>19</v>
      </c>
      <c r="B60" s="53"/>
      <c r="C60" s="53"/>
      <c r="D60" s="53"/>
      <c r="E60" s="53"/>
      <c r="F60" s="53"/>
      <c r="G60" s="53"/>
      <c r="H60" s="53"/>
      <c r="I60" s="53"/>
      <c r="J60" s="53"/>
      <c r="K60" s="53"/>
      <c r="L60" s="53"/>
      <c r="M60" s="53"/>
      <c r="N60" s="53"/>
      <c r="O60" s="53"/>
      <c r="P60" s="53"/>
      <c r="Q60" s="53"/>
    </row>
    <row r="61" spans="1:17" ht="30" x14ac:dyDescent="0.25">
      <c r="A61" s="19" t="s">
        <v>112</v>
      </c>
      <c r="B61" s="20" t="s">
        <v>21</v>
      </c>
      <c r="C61" s="20" t="s">
        <v>22</v>
      </c>
      <c r="D61" s="20">
        <v>0</v>
      </c>
      <c r="E61" s="20">
        <v>40</v>
      </c>
      <c r="F61" s="20">
        <v>0</v>
      </c>
      <c r="G61" s="20">
        <v>0</v>
      </c>
      <c r="H61" s="19" t="s">
        <v>45</v>
      </c>
      <c r="I61" s="20">
        <v>0</v>
      </c>
      <c r="J61" s="20">
        <v>0</v>
      </c>
      <c r="K61" s="19" t="s">
        <v>45</v>
      </c>
      <c r="L61" s="20">
        <v>0</v>
      </c>
      <c r="M61" s="40">
        <v>0</v>
      </c>
      <c r="N61" s="40">
        <v>0</v>
      </c>
      <c r="O61" s="20">
        <v>20</v>
      </c>
      <c r="P61" s="20">
        <v>20</v>
      </c>
      <c r="Q61" s="21" t="s">
        <v>544</v>
      </c>
    </row>
    <row r="62" spans="1:17" x14ac:dyDescent="0.25">
      <c r="A62" s="54" t="s">
        <v>25</v>
      </c>
      <c r="B62" s="53"/>
      <c r="C62" s="53"/>
      <c r="D62" s="53"/>
      <c r="E62" s="53"/>
      <c r="F62" s="53"/>
      <c r="G62" s="53"/>
      <c r="H62" s="53"/>
      <c r="I62" s="53"/>
      <c r="J62" s="53"/>
      <c r="K62" s="53"/>
      <c r="L62" s="53"/>
      <c r="M62" s="53"/>
      <c r="N62" s="53"/>
      <c r="O62" s="53"/>
      <c r="P62" s="53"/>
      <c r="Q62" s="53"/>
    </row>
    <row r="63" spans="1:17" ht="45" x14ac:dyDescent="0.25">
      <c r="A63" s="19" t="s">
        <v>113</v>
      </c>
      <c r="B63" s="20" t="s">
        <v>21</v>
      </c>
      <c r="C63" s="20" t="s">
        <v>22</v>
      </c>
      <c r="D63" s="20">
        <v>0</v>
      </c>
      <c r="E63" s="20">
        <v>2</v>
      </c>
      <c r="F63" s="20">
        <v>0</v>
      </c>
      <c r="G63" s="20">
        <v>0</v>
      </c>
      <c r="H63" s="19" t="s">
        <v>45</v>
      </c>
      <c r="I63" s="20">
        <v>0</v>
      </c>
      <c r="J63" s="20">
        <v>0</v>
      </c>
      <c r="K63" s="19" t="s">
        <v>45</v>
      </c>
      <c r="L63" s="20">
        <v>0</v>
      </c>
      <c r="M63" s="40">
        <v>0</v>
      </c>
      <c r="N63" s="40">
        <v>0</v>
      </c>
      <c r="O63" s="20">
        <v>1</v>
      </c>
      <c r="P63" s="20">
        <v>1</v>
      </c>
      <c r="Q63" s="21" t="s">
        <v>544</v>
      </c>
    </row>
    <row r="64" spans="1:17" ht="60" x14ac:dyDescent="0.25">
      <c r="A64" s="19" t="s">
        <v>114</v>
      </c>
      <c r="B64" s="20" t="s">
        <v>21</v>
      </c>
      <c r="C64" s="20" t="s">
        <v>22</v>
      </c>
      <c r="D64" s="20">
        <v>0</v>
      </c>
      <c r="E64" s="20">
        <v>160</v>
      </c>
      <c r="F64" s="20">
        <v>0</v>
      </c>
      <c r="G64" s="20">
        <v>0</v>
      </c>
      <c r="H64" s="19" t="s">
        <v>31</v>
      </c>
      <c r="I64" s="20">
        <v>20</v>
      </c>
      <c r="J64" s="20">
        <v>58</v>
      </c>
      <c r="K64" s="19" t="s">
        <v>115</v>
      </c>
      <c r="L64" s="20">
        <f>J64</f>
        <v>58</v>
      </c>
      <c r="M64" s="39">
        <v>1</v>
      </c>
      <c r="N64" s="39">
        <f>L64/E64</f>
        <v>0.36249999999999999</v>
      </c>
      <c r="O64" s="20">
        <v>50</v>
      </c>
      <c r="P64" s="20">
        <v>90</v>
      </c>
      <c r="Q64" s="21" t="s">
        <v>553</v>
      </c>
    </row>
    <row r="65" spans="1:17" ht="225" x14ac:dyDescent="0.25">
      <c r="A65" s="51" t="s">
        <v>116</v>
      </c>
      <c r="B65" s="20" t="s">
        <v>21</v>
      </c>
      <c r="C65" s="20" t="s">
        <v>22</v>
      </c>
      <c r="D65" s="20">
        <v>34</v>
      </c>
      <c r="E65" s="20">
        <v>140</v>
      </c>
      <c r="F65" s="20">
        <v>20</v>
      </c>
      <c r="G65" s="20">
        <v>68</v>
      </c>
      <c r="H65" s="19" t="s">
        <v>117</v>
      </c>
      <c r="I65" s="20">
        <v>30</v>
      </c>
      <c r="J65" s="20">
        <v>19</v>
      </c>
      <c r="K65" s="51" t="s">
        <v>118</v>
      </c>
      <c r="L65" s="20">
        <f>G65+J65</f>
        <v>87</v>
      </c>
      <c r="M65" s="39">
        <f>J65/I65</f>
        <v>0.6333333333333333</v>
      </c>
      <c r="N65" s="39">
        <f>L65/E65</f>
        <v>0.62142857142857144</v>
      </c>
      <c r="O65" s="20">
        <v>40</v>
      </c>
      <c r="P65" s="20">
        <v>50</v>
      </c>
      <c r="Q65" s="21" t="s">
        <v>553</v>
      </c>
    </row>
    <row r="66" spans="1:17" ht="135" x14ac:dyDescent="0.25">
      <c r="A66" s="51" t="s">
        <v>119</v>
      </c>
      <c r="B66" s="20" t="s">
        <v>21</v>
      </c>
      <c r="C66" s="20" t="s">
        <v>22</v>
      </c>
      <c r="D66" s="20">
        <v>0</v>
      </c>
      <c r="E66" s="20">
        <v>24</v>
      </c>
      <c r="F66" s="20">
        <v>0</v>
      </c>
      <c r="G66" s="20">
        <v>0</v>
      </c>
      <c r="H66" s="19" t="s">
        <v>31</v>
      </c>
      <c r="I66" s="20">
        <v>8</v>
      </c>
      <c r="J66" s="20">
        <v>1</v>
      </c>
      <c r="K66" s="51" t="s">
        <v>120</v>
      </c>
      <c r="L66" s="20">
        <f>J66</f>
        <v>1</v>
      </c>
      <c r="M66" s="39">
        <f>J66/I66</f>
        <v>0.125</v>
      </c>
      <c r="N66" s="39">
        <f>L66/E66</f>
        <v>4.1666666666666664E-2</v>
      </c>
      <c r="O66" s="20">
        <v>8</v>
      </c>
      <c r="P66" s="20">
        <v>8</v>
      </c>
      <c r="Q66" s="21" t="s">
        <v>553</v>
      </c>
    </row>
    <row r="67" spans="1:17" x14ac:dyDescent="0.25">
      <c r="A67" s="52" t="s">
        <v>121</v>
      </c>
      <c r="B67" s="53"/>
      <c r="C67" s="53"/>
      <c r="D67" s="53"/>
      <c r="E67" s="53"/>
      <c r="F67" s="53"/>
      <c r="G67" s="53"/>
      <c r="H67" s="53"/>
      <c r="I67" s="53"/>
      <c r="J67" s="53"/>
      <c r="K67" s="53"/>
      <c r="L67" s="53"/>
      <c r="M67" s="53"/>
      <c r="N67" s="53"/>
      <c r="O67" s="53"/>
      <c r="P67" s="53"/>
      <c r="Q67" s="53"/>
    </row>
    <row r="68" spans="1:17" x14ac:dyDescent="0.25">
      <c r="A68" s="54" t="s">
        <v>19</v>
      </c>
      <c r="B68" s="53"/>
      <c r="C68" s="53"/>
      <c r="D68" s="53"/>
      <c r="E68" s="53"/>
      <c r="F68" s="53"/>
      <c r="G68" s="53"/>
      <c r="H68" s="53"/>
      <c r="I68" s="53"/>
      <c r="J68" s="53"/>
      <c r="K68" s="53"/>
      <c r="L68" s="53"/>
      <c r="M68" s="53"/>
      <c r="N68" s="53"/>
      <c r="O68" s="53"/>
      <c r="P68" s="53"/>
      <c r="Q68" s="53"/>
    </row>
    <row r="69" spans="1:17" ht="45" x14ac:dyDescent="0.25">
      <c r="A69" s="19" t="s">
        <v>122</v>
      </c>
      <c r="B69" s="20" t="s">
        <v>21</v>
      </c>
      <c r="C69" s="20" t="s">
        <v>22</v>
      </c>
      <c r="D69" s="20">
        <v>0</v>
      </c>
      <c r="E69" s="20">
        <v>1</v>
      </c>
      <c r="F69" s="20">
        <v>0</v>
      </c>
      <c r="G69" s="20">
        <v>0</v>
      </c>
      <c r="H69" s="19" t="s">
        <v>123</v>
      </c>
      <c r="I69" s="20">
        <v>0</v>
      </c>
      <c r="J69" s="20">
        <v>0</v>
      </c>
      <c r="K69" s="19" t="s">
        <v>123</v>
      </c>
      <c r="L69" s="20">
        <v>0</v>
      </c>
      <c r="M69" s="40">
        <v>0</v>
      </c>
      <c r="N69" s="40">
        <v>0</v>
      </c>
      <c r="O69" s="20">
        <v>0</v>
      </c>
      <c r="P69" s="20">
        <v>1</v>
      </c>
      <c r="Q69" s="21" t="s">
        <v>554</v>
      </c>
    </row>
    <row r="70" spans="1:17" x14ac:dyDescent="0.25">
      <c r="A70" s="54" t="s">
        <v>25</v>
      </c>
      <c r="B70" s="53"/>
      <c r="C70" s="53"/>
      <c r="D70" s="53"/>
      <c r="E70" s="53"/>
      <c r="F70" s="53"/>
      <c r="G70" s="53"/>
      <c r="H70" s="53"/>
      <c r="I70" s="53"/>
      <c r="J70" s="53"/>
      <c r="K70" s="53"/>
      <c r="L70" s="53"/>
      <c r="M70" s="53"/>
      <c r="N70" s="53"/>
      <c r="O70" s="53"/>
      <c r="P70" s="53"/>
      <c r="Q70" s="53"/>
    </row>
    <row r="71" spans="1:17" ht="195" x14ac:dyDescent="0.25">
      <c r="A71" s="19" t="s">
        <v>124</v>
      </c>
      <c r="B71" s="20" t="s">
        <v>21</v>
      </c>
      <c r="C71" s="20" t="s">
        <v>22</v>
      </c>
      <c r="D71" s="20">
        <v>12</v>
      </c>
      <c r="E71" s="20">
        <v>17</v>
      </c>
      <c r="F71" s="20">
        <v>12</v>
      </c>
      <c r="G71" s="20">
        <v>12</v>
      </c>
      <c r="H71" s="19" t="s">
        <v>125</v>
      </c>
      <c r="I71" s="20">
        <v>13</v>
      </c>
      <c r="J71" s="20">
        <v>13</v>
      </c>
      <c r="K71" s="19" t="s">
        <v>126</v>
      </c>
      <c r="L71" s="20">
        <f>J71</f>
        <v>13</v>
      </c>
      <c r="M71" s="39">
        <f>J71/I71</f>
        <v>1</v>
      </c>
      <c r="N71" s="39">
        <f>L71/E71</f>
        <v>0.76470588235294112</v>
      </c>
      <c r="O71" s="20">
        <v>14</v>
      </c>
      <c r="P71" s="20">
        <v>17</v>
      </c>
      <c r="Q71" s="55" t="s">
        <v>554</v>
      </c>
    </row>
    <row r="72" spans="1:17" ht="90" x14ac:dyDescent="0.25">
      <c r="A72" s="51" t="s">
        <v>127</v>
      </c>
      <c r="B72" s="20" t="s">
        <v>21</v>
      </c>
      <c r="C72" s="20" t="s">
        <v>22</v>
      </c>
      <c r="D72" s="20">
        <v>0</v>
      </c>
      <c r="E72" s="20">
        <v>2</v>
      </c>
      <c r="F72" s="20">
        <v>0</v>
      </c>
      <c r="G72" s="20">
        <v>0</v>
      </c>
      <c r="H72" s="19" t="s">
        <v>128</v>
      </c>
      <c r="I72" s="20">
        <v>1</v>
      </c>
      <c r="J72" s="20">
        <v>0</v>
      </c>
      <c r="K72" s="51" t="s">
        <v>129</v>
      </c>
      <c r="L72" s="20">
        <v>0</v>
      </c>
      <c r="M72" s="39">
        <v>0</v>
      </c>
      <c r="N72" s="39">
        <v>0</v>
      </c>
      <c r="O72" s="20">
        <v>1</v>
      </c>
      <c r="P72" s="20">
        <v>0</v>
      </c>
      <c r="Q72" s="56"/>
    </row>
    <row r="73" spans="1:17" ht="300" x14ac:dyDescent="0.25">
      <c r="A73" s="51" t="s">
        <v>130</v>
      </c>
      <c r="B73" s="20" t="s">
        <v>21</v>
      </c>
      <c r="C73" s="20" t="s">
        <v>22</v>
      </c>
      <c r="D73" s="20">
        <v>1</v>
      </c>
      <c r="E73" s="20">
        <v>8</v>
      </c>
      <c r="F73" s="20">
        <v>1</v>
      </c>
      <c r="G73" s="20">
        <v>1</v>
      </c>
      <c r="H73" s="19" t="s">
        <v>131</v>
      </c>
      <c r="I73" s="20">
        <v>3</v>
      </c>
      <c r="J73" s="20">
        <v>1</v>
      </c>
      <c r="K73" s="51" t="s">
        <v>132</v>
      </c>
      <c r="L73" s="20">
        <f>J73</f>
        <v>1</v>
      </c>
      <c r="M73" s="39">
        <f>J73/I73</f>
        <v>0.33333333333333331</v>
      </c>
      <c r="N73" s="39">
        <f>L73/E73</f>
        <v>0.125</v>
      </c>
      <c r="O73" s="20">
        <v>6</v>
      </c>
      <c r="P73" s="20">
        <v>8</v>
      </c>
      <c r="Q73" s="56"/>
    </row>
    <row r="74" spans="1:17" ht="90" x14ac:dyDescent="0.25">
      <c r="A74" s="19" t="s">
        <v>133</v>
      </c>
      <c r="B74" s="20" t="s">
        <v>21</v>
      </c>
      <c r="C74" s="20" t="s">
        <v>22</v>
      </c>
      <c r="D74" s="20">
        <v>0</v>
      </c>
      <c r="E74" s="20">
        <v>3</v>
      </c>
      <c r="F74" s="20">
        <v>0</v>
      </c>
      <c r="G74" s="20">
        <v>0</v>
      </c>
      <c r="H74" s="19" t="s">
        <v>45</v>
      </c>
      <c r="I74" s="20">
        <v>0</v>
      </c>
      <c r="J74" s="20">
        <v>0</v>
      </c>
      <c r="K74" s="19" t="s">
        <v>134</v>
      </c>
      <c r="L74" s="20">
        <v>0</v>
      </c>
      <c r="M74" s="40">
        <v>0</v>
      </c>
      <c r="N74" s="40">
        <v>0</v>
      </c>
      <c r="O74" s="20">
        <v>1</v>
      </c>
      <c r="P74" s="20">
        <v>3</v>
      </c>
      <c r="Q74" s="57"/>
    </row>
    <row r="77" spans="1:17" ht="60" x14ac:dyDescent="0.25">
      <c r="A77" s="14" t="s">
        <v>624</v>
      </c>
      <c r="B77" s="11">
        <f>(M9+M11+M12+M13+M14+M15+M18+M20+M24+M25+M26+M27+M30+M32+M35+M37+M38+M39+M40+M41+M42+M43+M44+M49+M50+M55+M57+M58+M64+M65+M66+M71+M72+M73)/34</f>
        <v>0.65490950534531645</v>
      </c>
      <c r="D77" s="15" t="s">
        <v>626</v>
      </c>
      <c r="E77" s="11">
        <f>(N9+N11+N12+N13+N14+N15+N18+N20+N24+N25+N26+N27+N30+N32+N35+N37+N38+N39+N40+N41+N42+N43+N44+N47+N49+N50+N53+N55+N57+N58+N64+N65+N66+N71+N72+N73)/36</f>
        <v>0.53398772283766016</v>
      </c>
    </row>
    <row r="78" spans="1:17" ht="120" x14ac:dyDescent="0.25">
      <c r="A78" s="14" t="s">
        <v>625</v>
      </c>
      <c r="B78" s="11">
        <f>B77*0.17</f>
        <v>0.1113346159087038</v>
      </c>
      <c r="D78" s="15" t="s">
        <v>627</v>
      </c>
      <c r="E78" s="11">
        <f>E77*0.17</f>
        <v>9.0777912882402237E-2</v>
      </c>
    </row>
  </sheetData>
  <sheetProtection formatCells="0" formatColumns="0" formatRows="0" insertColumns="0" insertRows="0" insertHyperlinks="0" deleteColumns="0" deleteRows="0" sort="0" autoFilter="0" pivotTables="0"/>
  <mergeCells count="27">
    <mergeCell ref="A67:Q67"/>
    <mergeCell ref="A68:Q68"/>
    <mergeCell ref="A70:Q70"/>
    <mergeCell ref="Q71:Q74"/>
    <mergeCell ref="A59:Q59"/>
    <mergeCell ref="A60:Q60"/>
    <mergeCell ref="A62:Q62"/>
    <mergeCell ref="A51:Q51"/>
    <mergeCell ref="A52:Q52"/>
    <mergeCell ref="A54:Q54"/>
    <mergeCell ref="Q55:Q58"/>
    <mergeCell ref="A45:Q45"/>
    <mergeCell ref="A46:Q46"/>
    <mergeCell ref="A48:Q48"/>
    <mergeCell ref="A33:Q33"/>
    <mergeCell ref="A34:Q34"/>
    <mergeCell ref="A36:Q36"/>
    <mergeCell ref="Q37:Q44"/>
    <mergeCell ref="A28:Q28"/>
    <mergeCell ref="A29:Q29"/>
    <mergeCell ref="A31:Q31"/>
    <mergeCell ref="A16:Q16"/>
    <mergeCell ref="A17:Q17"/>
    <mergeCell ref="A19:Q19"/>
    <mergeCell ref="A7:Q7"/>
    <mergeCell ref="A8:Q8"/>
    <mergeCell ref="A10:Q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9"/>
  <sheetViews>
    <sheetView zoomScale="90" zoomScaleNormal="90" workbookViewId="0">
      <pane ySplit="6" topLeftCell="A25" activePane="bottomLeft" state="frozen"/>
      <selection pane="bottomLeft" activeCell="B29" sqref="B29"/>
    </sheetView>
  </sheetViews>
  <sheetFormatPr baseColWidth="10" defaultColWidth="30" defaultRowHeight="15" x14ac:dyDescent="0.25"/>
  <cols>
    <col min="1" max="1" width="30" style="26"/>
    <col min="2" max="2" width="16.42578125" style="24" customWidth="1"/>
    <col min="3" max="3" width="16.7109375" style="24" customWidth="1"/>
    <col min="4" max="4" width="9" style="24" customWidth="1"/>
    <col min="5" max="5" width="12.85546875" style="24" customWidth="1"/>
    <col min="6" max="6" width="8" style="24" customWidth="1"/>
    <col min="7" max="7" width="13.5703125" style="24" customWidth="1"/>
    <col min="8" max="8" width="30" style="13"/>
    <col min="9" max="9" width="8.28515625" style="24" customWidth="1"/>
    <col min="10" max="10" width="19.140625" style="24" customWidth="1"/>
    <col min="11" max="11" width="30" style="13"/>
    <col min="12" max="12" width="13.42578125" style="24" customWidth="1"/>
    <col min="13" max="13" width="14.42578125" style="24" customWidth="1"/>
    <col min="14" max="14" width="13.28515625" style="24" customWidth="1"/>
    <col min="15" max="15" width="8.7109375" style="24" customWidth="1"/>
    <col min="16" max="16" width="7.85546875" style="24" customWidth="1"/>
    <col min="17" max="17" width="30" style="28"/>
  </cols>
  <sheetData>
    <row r="1" spans="1:17" x14ac:dyDescent="0.25">
      <c r="B1" s="61" t="s">
        <v>0</v>
      </c>
      <c r="C1" s="61"/>
      <c r="D1" s="61"/>
    </row>
    <row r="2" spans="1:17" x14ac:dyDescent="0.25">
      <c r="B2" s="61" t="s">
        <v>1</v>
      </c>
      <c r="C2" s="61"/>
      <c r="D2" s="61"/>
    </row>
    <row r="3" spans="1:17" x14ac:dyDescent="0.25">
      <c r="C3" s="23"/>
    </row>
    <row r="4" spans="1:17" x14ac:dyDescent="0.25">
      <c r="B4" s="61" t="s">
        <v>135</v>
      </c>
      <c r="C4" s="61"/>
      <c r="D4" s="61"/>
    </row>
    <row r="6" spans="1:17" s="8" customFormat="1" ht="30" x14ac:dyDescent="0.25">
      <c r="A6" s="4" t="s">
        <v>3</v>
      </c>
      <c r="B6" s="4" t="s">
        <v>4</v>
      </c>
      <c r="C6" s="4" t="s">
        <v>5</v>
      </c>
      <c r="D6" s="4" t="s">
        <v>6</v>
      </c>
      <c r="E6" s="4" t="s">
        <v>572</v>
      </c>
      <c r="F6" s="16" t="s">
        <v>7</v>
      </c>
      <c r="G6" s="17" t="s">
        <v>542</v>
      </c>
      <c r="H6" s="17" t="s">
        <v>543</v>
      </c>
      <c r="I6" s="16" t="s">
        <v>9</v>
      </c>
      <c r="J6" s="17" t="s">
        <v>10</v>
      </c>
      <c r="K6" s="17" t="s">
        <v>11</v>
      </c>
      <c r="L6" s="22" t="s">
        <v>12</v>
      </c>
      <c r="M6" s="22" t="s">
        <v>13</v>
      </c>
      <c r="N6" s="22" t="s">
        <v>14</v>
      </c>
      <c r="O6" s="16" t="s">
        <v>15</v>
      </c>
      <c r="P6" s="16" t="s">
        <v>16</v>
      </c>
      <c r="Q6" s="4" t="s">
        <v>17</v>
      </c>
    </row>
    <row r="7" spans="1:17" x14ac:dyDescent="0.25">
      <c r="A7" s="60" t="s">
        <v>136</v>
      </c>
      <c r="B7" s="59"/>
      <c r="C7" s="59"/>
      <c r="D7" s="59"/>
      <c r="E7" s="59"/>
      <c r="F7" s="59"/>
      <c r="G7" s="59"/>
      <c r="H7" s="59"/>
      <c r="I7" s="59"/>
      <c r="J7" s="59"/>
      <c r="K7" s="59"/>
      <c r="L7" s="59"/>
      <c r="M7" s="59"/>
      <c r="N7" s="59"/>
      <c r="O7" s="59"/>
      <c r="P7" s="59"/>
      <c r="Q7" s="59"/>
    </row>
    <row r="8" spans="1:17" x14ac:dyDescent="0.25">
      <c r="A8" s="58" t="s">
        <v>19</v>
      </c>
      <c r="B8" s="59"/>
      <c r="C8" s="59"/>
      <c r="D8" s="59"/>
      <c r="E8" s="59"/>
      <c r="F8" s="59"/>
      <c r="G8" s="59"/>
      <c r="H8" s="59"/>
      <c r="I8" s="59"/>
      <c r="J8" s="59"/>
      <c r="K8" s="59"/>
      <c r="L8" s="59"/>
      <c r="M8" s="59"/>
      <c r="N8" s="59"/>
      <c r="O8" s="59"/>
      <c r="P8" s="59"/>
      <c r="Q8" s="59"/>
    </row>
    <row r="9" spans="1:17" ht="360" x14ac:dyDescent="0.25">
      <c r="A9" s="29" t="s">
        <v>137</v>
      </c>
      <c r="B9" s="30" t="s">
        <v>21</v>
      </c>
      <c r="C9" s="30" t="s">
        <v>64</v>
      </c>
      <c r="D9" s="30">
        <v>81</v>
      </c>
      <c r="E9" s="30">
        <v>90</v>
      </c>
      <c r="F9" s="30">
        <v>83</v>
      </c>
      <c r="G9" s="30">
        <v>83.61</v>
      </c>
      <c r="H9" s="19" t="s">
        <v>138</v>
      </c>
      <c r="I9" s="30">
        <v>85</v>
      </c>
      <c r="J9" s="30">
        <v>0</v>
      </c>
      <c r="K9" s="19" t="s">
        <v>139</v>
      </c>
      <c r="L9" s="30">
        <f>G9</f>
        <v>83.61</v>
      </c>
      <c r="M9" s="42">
        <v>0</v>
      </c>
      <c r="N9" s="42">
        <f>L9/E9</f>
        <v>0.92900000000000005</v>
      </c>
      <c r="O9" s="30">
        <v>87</v>
      </c>
      <c r="P9" s="30">
        <v>90</v>
      </c>
      <c r="Q9" s="21" t="s">
        <v>555</v>
      </c>
    </row>
    <row r="10" spans="1:17" x14ac:dyDescent="0.25">
      <c r="A10" s="58" t="s">
        <v>25</v>
      </c>
      <c r="B10" s="59"/>
      <c r="C10" s="59"/>
      <c r="D10" s="59"/>
      <c r="E10" s="59"/>
      <c r="F10" s="59"/>
      <c r="G10" s="59"/>
      <c r="H10" s="59"/>
      <c r="I10" s="59"/>
      <c r="J10" s="59"/>
      <c r="K10" s="59"/>
      <c r="L10" s="59"/>
      <c r="M10" s="59"/>
      <c r="N10" s="59"/>
      <c r="O10" s="59"/>
      <c r="P10" s="59"/>
      <c r="Q10" s="59"/>
    </row>
    <row r="11" spans="1:17" ht="75" x14ac:dyDescent="0.25">
      <c r="A11" s="29" t="s">
        <v>140</v>
      </c>
      <c r="B11" s="30" t="s">
        <v>21</v>
      </c>
      <c r="C11" s="30" t="s">
        <v>22</v>
      </c>
      <c r="D11" s="30">
        <v>10</v>
      </c>
      <c r="E11" s="30">
        <v>6</v>
      </c>
      <c r="F11" s="30">
        <v>0</v>
      </c>
      <c r="G11" s="30">
        <v>0</v>
      </c>
      <c r="H11" s="19" t="s">
        <v>31</v>
      </c>
      <c r="I11" s="30">
        <v>2</v>
      </c>
      <c r="J11" s="30">
        <v>1</v>
      </c>
      <c r="K11" s="19" t="s">
        <v>141</v>
      </c>
      <c r="L11" s="30">
        <f>J11</f>
        <v>1</v>
      </c>
      <c r="M11" s="42">
        <f>J11/I11</f>
        <v>0.5</v>
      </c>
      <c r="N11" s="42">
        <f>L11/E11</f>
        <v>0.16666666666666666</v>
      </c>
      <c r="O11" s="30">
        <v>2</v>
      </c>
      <c r="P11" s="30">
        <v>2</v>
      </c>
      <c r="Q11" s="21" t="s">
        <v>555</v>
      </c>
    </row>
    <row r="12" spans="1:17" ht="195" x14ac:dyDescent="0.25">
      <c r="A12" s="29" t="s">
        <v>142</v>
      </c>
      <c r="B12" s="30" t="s">
        <v>21</v>
      </c>
      <c r="C12" s="30" t="s">
        <v>22</v>
      </c>
      <c r="D12" s="30">
        <v>1</v>
      </c>
      <c r="E12" s="30">
        <v>10</v>
      </c>
      <c r="F12" s="30">
        <v>1</v>
      </c>
      <c r="G12" s="30">
        <v>3</v>
      </c>
      <c r="H12" s="19" t="s">
        <v>143</v>
      </c>
      <c r="I12" s="30">
        <v>3</v>
      </c>
      <c r="J12" s="30">
        <v>23</v>
      </c>
      <c r="K12" s="19" t="s">
        <v>144</v>
      </c>
      <c r="L12" s="30">
        <f>G12+J12</f>
        <v>26</v>
      </c>
      <c r="M12" s="42">
        <v>1</v>
      </c>
      <c r="N12" s="42">
        <v>1</v>
      </c>
      <c r="O12" s="30">
        <v>3</v>
      </c>
      <c r="P12" s="30">
        <v>3</v>
      </c>
      <c r="Q12" s="21" t="s">
        <v>547</v>
      </c>
    </row>
    <row r="13" spans="1:17" ht="195" x14ac:dyDescent="0.25">
      <c r="A13" s="29" t="s">
        <v>145</v>
      </c>
      <c r="B13" s="30" t="s">
        <v>21</v>
      </c>
      <c r="C13" s="30" t="s">
        <v>22</v>
      </c>
      <c r="D13" s="30">
        <v>15</v>
      </c>
      <c r="E13" s="30">
        <v>315</v>
      </c>
      <c r="F13" s="30">
        <v>20</v>
      </c>
      <c r="G13" s="30">
        <v>110</v>
      </c>
      <c r="H13" s="19" t="s">
        <v>146</v>
      </c>
      <c r="I13" s="30">
        <v>80</v>
      </c>
      <c r="J13" s="30">
        <v>390</v>
      </c>
      <c r="K13" s="19" t="s">
        <v>147</v>
      </c>
      <c r="L13" s="30">
        <f>J13</f>
        <v>390</v>
      </c>
      <c r="M13" s="42">
        <v>1</v>
      </c>
      <c r="N13" s="42">
        <v>1</v>
      </c>
      <c r="O13" s="30">
        <v>95</v>
      </c>
      <c r="P13" s="30">
        <v>120</v>
      </c>
      <c r="Q13" s="21" t="s">
        <v>547</v>
      </c>
    </row>
    <row r="14" spans="1:17" ht="105" x14ac:dyDescent="0.25">
      <c r="A14" s="29" t="s">
        <v>148</v>
      </c>
      <c r="B14" s="30" t="s">
        <v>21</v>
      </c>
      <c r="C14" s="30" t="s">
        <v>22</v>
      </c>
      <c r="D14" s="30">
        <v>0</v>
      </c>
      <c r="E14" s="30">
        <v>1</v>
      </c>
      <c r="F14" s="30">
        <v>1</v>
      </c>
      <c r="G14" s="30">
        <v>0.9</v>
      </c>
      <c r="H14" s="19" t="s">
        <v>149</v>
      </c>
      <c r="I14" s="30">
        <v>0</v>
      </c>
      <c r="J14" s="30">
        <v>0.9</v>
      </c>
      <c r="K14" s="19" t="s">
        <v>150</v>
      </c>
      <c r="L14" s="30">
        <f>J14</f>
        <v>0.9</v>
      </c>
      <c r="M14" s="42">
        <f>G14/F14</f>
        <v>0.9</v>
      </c>
      <c r="N14" s="42">
        <f>L14/E14</f>
        <v>0.9</v>
      </c>
      <c r="O14" s="30">
        <v>0</v>
      </c>
      <c r="P14" s="30">
        <v>0</v>
      </c>
      <c r="Q14" s="21" t="s">
        <v>546</v>
      </c>
    </row>
    <row r="15" spans="1:17" ht="90" x14ac:dyDescent="0.25">
      <c r="A15" s="29" t="s">
        <v>151</v>
      </c>
      <c r="B15" s="30" t="s">
        <v>21</v>
      </c>
      <c r="C15" s="30" t="s">
        <v>22</v>
      </c>
      <c r="D15" s="30">
        <v>0</v>
      </c>
      <c r="E15" s="30">
        <v>30</v>
      </c>
      <c r="F15" s="30">
        <v>0</v>
      </c>
      <c r="G15" s="30">
        <v>0</v>
      </c>
      <c r="H15" s="19" t="s">
        <v>31</v>
      </c>
      <c r="I15" s="30">
        <v>10</v>
      </c>
      <c r="J15" s="30">
        <v>0</v>
      </c>
      <c r="K15" s="19" t="s">
        <v>152</v>
      </c>
      <c r="L15" s="30">
        <f>J15</f>
        <v>0</v>
      </c>
      <c r="M15" s="42">
        <v>0</v>
      </c>
      <c r="N15" s="42">
        <v>0</v>
      </c>
      <c r="O15" s="30">
        <v>10</v>
      </c>
      <c r="P15" s="30">
        <v>10</v>
      </c>
      <c r="Q15" s="30" t="s">
        <v>556</v>
      </c>
    </row>
    <row r="16" spans="1:17" x14ac:dyDescent="0.25">
      <c r="A16" s="60" t="s">
        <v>153</v>
      </c>
      <c r="B16" s="59"/>
      <c r="C16" s="59"/>
      <c r="D16" s="59"/>
      <c r="E16" s="59"/>
      <c r="F16" s="59"/>
      <c r="G16" s="59"/>
      <c r="H16" s="59"/>
      <c r="I16" s="59"/>
      <c r="J16" s="59"/>
      <c r="K16" s="59"/>
      <c r="L16" s="59"/>
      <c r="M16" s="59"/>
      <c r="N16" s="59"/>
      <c r="O16" s="59"/>
      <c r="P16" s="59"/>
      <c r="Q16" s="59"/>
    </row>
    <row r="17" spans="1:17" x14ac:dyDescent="0.25">
      <c r="A17" s="58" t="s">
        <v>19</v>
      </c>
      <c r="B17" s="59"/>
      <c r="C17" s="59"/>
      <c r="D17" s="59"/>
      <c r="E17" s="59"/>
      <c r="F17" s="59"/>
      <c r="G17" s="59"/>
      <c r="H17" s="59"/>
      <c r="I17" s="59"/>
      <c r="J17" s="59"/>
      <c r="K17" s="59"/>
      <c r="L17" s="59"/>
      <c r="M17" s="59"/>
      <c r="N17" s="59"/>
      <c r="O17" s="59"/>
      <c r="P17" s="59"/>
      <c r="Q17" s="59"/>
    </row>
    <row r="18" spans="1:17" ht="165" x14ac:dyDescent="0.25">
      <c r="A18" s="29" t="s">
        <v>154</v>
      </c>
      <c r="B18" s="30" t="s">
        <v>21</v>
      </c>
      <c r="C18" s="30" t="s">
        <v>22</v>
      </c>
      <c r="D18" s="30">
        <v>54</v>
      </c>
      <c r="E18" s="30">
        <v>74</v>
      </c>
      <c r="F18" s="30">
        <v>56</v>
      </c>
      <c r="G18" s="30">
        <v>56</v>
      </c>
      <c r="H18" s="19" t="s">
        <v>155</v>
      </c>
      <c r="I18" s="30">
        <v>61</v>
      </c>
      <c r="J18" s="30">
        <v>59</v>
      </c>
      <c r="K18" s="19" t="s">
        <v>156</v>
      </c>
      <c r="L18" s="30">
        <f>J18</f>
        <v>59</v>
      </c>
      <c r="M18" s="42">
        <f>J18/I18</f>
        <v>0.96721311475409832</v>
      </c>
      <c r="N18" s="42">
        <f>L18/E18</f>
        <v>0.79729729729729726</v>
      </c>
      <c r="O18" s="30">
        <v>67</v>
      </c>
      <c r="P18" s="30">
        <v>74</v>
      </c>
      <c r="Q18" s="21" t="s">
        <v>557</v>
      </c>
    </row>
    <row r="19" spans="1:17" x14ac:dyDescent="0.25">
      <c r="A19" s="58" t="s">
        <v>25</v>
      </c>
      <c r="B19" s="59"/>
      <c r="C19" s="59"/>
      <c r="D19" s="59"/>
      <c r="E19" s="59"/>
      <c r="F19" s="59"/>
      <c r="G19" s="59"/>
      <c r="H19" s="59"/>
      <c r="I19" s="59"/>
      <c r="J19" s="59"/>
      <c r="K19" s="59"/>
      <c r="L19" s="59"/>
      <c r="M19" s="59"/>
      <c r="N19" s="59"/>
      <c r="O19" s="59"/>
      <c r="P19" s="59"/>
      <c r="Q19" s="59"/>
    </row>
    <row r="20" spans="1:17" ht="165" x14ac:dyDescent="0.25">
      <c r="A20" s="29" t="s">
        <v>157</v>
      </c>
      <c r="B20" s="30" t="s">
        <v>21</v>
      </c>
      <c r="C20" s="30" t="s">
        <v>22</v>
      </c>
      <c r="D20" s="30">
        <v>0</v>
      </c>
      <c r="E20" s="30">
        <v>20</v>
      </c>
      <c r="F20" s="30">
        <v>2</v>
      </c>
      <c r="G20" s="30">
        <v>2</v>
      </c>
      <c r="H20" s="19" t="s">
        <v>155</v>
      </c>
      <c r="I20" s="30">
        <v>7</v>
      </c>
      <c r="J20" s="30">
        <v>7</v>
      </c>
      <c r="K20" s="19" t="s">
        <v>628</v>
      </c>
      <c r="L20" s="30">
        <f>J20</f>
        <v>7</v>
      </c>
      <c r="M20" s="42">
        <f>J20/I20</f>
        <v>1</v>
      </c>
      <c r="N20" s="42">
        <f>L20/E20</f>
        <v>0.35</v>
      </c>
      <c r="O20" s="30">
        <v>13</v>
      </c>
      <c r="P20" s="30">
        <v>20</v>
      </c>
      <c r="Q20" s="21" t="s">
        <v>557</v>
      </c>
    </row>
    <row r="21" spans="1:17" x14ac:dyDescent="0.25">
      <c r="A21" s="60" t="s">
        <v>158</v>
      </c>
      <c r="B21" s="59"/>
      <c r="C21" s="59"/>
      <c r="D21" s="59"/>
      <c r="E21" s="59"/>
      <c r="F21" s="59"/>
      <c r="G21" s="59"/>
      <c r="H21" s="59"/>
      <c r="I21" s="59"/>
      <c r="J21" s="59"/>
      <c r="K21" s="59"/>
      <c r="L21" s="59"/>
      <c r="M21" s="59"/>
      <c r="N21" s="59"/>
      <c r="O21" s="59"/>
      <c r="P21" s="59"/>
      <c r="Q21" s="59"/>
    </row>
    <row r="22" spans="1:17" x14ac:dyDescent="0.25">
      <c r="A22" s="58" t="s">
        <v>19</v>
      </c>
      <c r="B22" s="59"/>
      <c r="C22" s="59"/>
      <c r="D22" s="59"/>
      <c r="E22" s="59"/>
      <c r="F22" s="59"/>
      <c r="G22" s="59"/>
      <c r="H22" s="59"/>
      <c r="I22" s="59"/>
      <c r="J22" s="59"/>
      <c r="K22" s="59"/>
      <c r="L22" s="59"/>
      <c r="M22" s="59"/>
      <c r="N22" s="59"/>
      <c r="O22" s="59"/>
      <c r="P22" s="59"/>
      <c r="Q22" s="59"/>
    </row>
    <row r="23" spans="1:17" ht="75" x14ac:dyDescent="0.25">
      <c r="A23" s="29" t="s">
        <v>159</v>
      </c>
      <c r="B23" s="30" t="s">
        <v>21</v>
      </c>
      <c r="C23" s="30" t="s">
        <v>22</v>
      </c>
      <c r="D23" s="30">
        <v>0</v>
      </c>
      <c r="E23" s="30">
        <v>12</v>
      </c>
      <c r="F23" s="30">
        <v>0</v>
      </c>
      <c r="G23" s="30">
        <v>0</v>
      </c>
      <c r="H23" s="19" t="s">
        <v>160</v>
      </c>
      <c r="I23" s="30">
        <v>4</v>
      </c>
      <c r="J23" s="30">
        <v>0</v>
      </c>
      <c r="K23" s="19" t="s">
        <v>161</v>
      </c>
      <c r="L23" s="30">
        <f>J23</f>
        <v>0</v>
      </c>
      <c r="M23" s="42">
        <v>0</v>
      </c>
      <c r="N23" s="42">
        <v>0</v>
      </c>
      <c r="O23" s="30">
        <v>4</v>
      </c>
      <c r="P23" s="30">
        <v>4</v>
      </c>
      <c r="Q23" s="21" t="s">
        <v>558</v>
      </c>
    </row>
    <row r="24" spans="1:17" x14ac:dyDescent="0.25">
      <c r="A24" s="58" t="s">
        <v>25</v>
      </c>
      <c r="B24" s="59"/>
      <c r="C24" s="59"/>
      <c r="D24" s="59"/>
      <c r="E24" s="59"/>
      <c r="F24" s="59"/>
      <c r="G24" s="59"/>
      <c r="H24" s="59"/>
      <c r="I24" s="59"/>
      <c r="J24" s="59"/>
      <c r="K24" s="59"/>
      <c r="L24" s="59"/>
      <c r="M24" s="59"/>
      <c r="N24" s="59"/>
      <c r="O24" s="59"/>
      <c r="P24" s="59"/>
      <c r="Q24" s="59"/>
    </row>
    <row r="25" spans="1:17" ht="75" x14ac:dyDescent="0.25">
      <c r="A25" s="29" t="s">
        <v>162</v>
      </c>
      <c r="B25" s="30" t="s">
        <v>21</v>
      </c>
      <c r="C25" s="30" t="s">
        <v>22</v>
      </c>
      <c r="D25" s="30">
        <v>0</v>
      </c>
      <c r="E25" s="30">
        <v>3</v>
      </c>
      <c r="F25" s="30">
        <v>0</v>
      </c>
      <c r="G25" s="30">
        <v>0</v>
      </c>
      <c r="H25" s="19" t="s">
        <v>160</v>
      </c>
      <c r="I25" s="30">
        <v>1</v>
      </c>
      <c r="J25" s="30">
        <v>0</v>
      </c>
      <c r="K25" s="19" t="s">
        <v>161</v>
      </c>
      <c r="L25" s="30">
        <f>J25</f>
        <v>0</v>
      </c>
      <c r="M25" s="42">
        <v>0</v>
      </c>
      <c r="N25" s="42">
        <v>0</v>
      </c>
      <c r="O25" s="30">
        <v>1</v>
      </c>
      <c r="P25" s="30">
        <v>1</v>
      </c>
      <c r="Q25" s="21" t="s">
        <v>558</v>
      </c>
    </row>
    <row r="28" spans="1:17" ht="75" x14ac:dyDescent="0.25">
      <c r="A28" s="27" t="s">
        <v>624</v>
      </c>
      <c r="B28" s="25">
        <f>(M9+M11+M12+M13+M14+M15+M18+M20+M23+M25)/10</f>
        <v>0.5367213114754098</v>
      </c>
      <c r="D28" s="15" t="s">
        <v>630</v>
      </c>
      <c r="E28" s="25">
        <f>(N9+N11+N12+N13+N14+N15+N18+N20+N23+N25)/10</f>
        <v>0.51429639639639635</v>
      </c>
    </row>
    <row r="29" spans="1:17" ht="120" x14ac:dyDescent="0.25">
      <c r="A29" s="27" t="s">
        <v>629</v>
      </c>
      <c r="B29" s="25">
        <f>B28*0.17</f>
        <v>9.1242622950819668E-2</v>
      </c>
      <c r="D29" s="15" t="s">
        <v>631</v>
      </c>
      <c r="E29" s="25">
        <f>E28*0.17</f>
        <v>8.7430387387387384E-2</v>
      </c>
    </row>
  </sheetData>
  <sheetProtection formatCells="0" formatColumns="0" formatRows="0" insertColumns="0" insertRows="0" insertHyperlinks="0" deleteColumns="0" deleteRows="0" sort="0" autoFilter="0" pivotTables="0"/>
  <mergeCells count="12">
    <mergeCell ref="B1:D1"/>
    <mergeCell ref="B2:D2"/>
    <mergeCell ref="B4:D4"/>
    <mergeCell ref="A21:Q21"/>
    <mergeCell ref="A22:Q22"/>
    <mergeCell ref="A24:Q24"/>
    <mergeCell ref="A16:Q16"/>
    <mergeCell ref="A17:Q17"/>
    <mergeCell ref="A19:Q19"/>
    <mergeCell ref="A7:Q7"/>
    <mergeCell ref="A8:Q8"/>
    <mergeCell ref="A10:Q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7"/>
  <sheetViews>
    <sheetView zoomScale="90" zoomScaleNormal="90" workbookViewId="0">
      <pane ySplit="6" topLeftCell="A45" activePane="bottomLeft" state="frozen"/>
      <selection pane="bottomLeft" activeCell="H47" sqref="H47"/>
    </sheetView>
  </sheetViews>
  <sheetFormatPr baseColWidth="10" defaultColWidth="30" defaultRowHeight="15" x14ac:dyDescent="0.25"/>
  <cols>
    <col min="1" max="1" width="30" style="13"/>
    <col min="2" max="2" width="16.140625" style="10" customWidth="1"/>
    <col min="3" max="3" width="16.5703125" style="10" customWidth="1"/>
    <col min="4" max="4" width="8.28515625" style="10" customWidth="1"/>
    <col min="5" max="5" width="12.140625" style="10" customWidth="1"/>
    <col min="6" max="6" width="8.85546875" style="10" customWidth="1"/>
    <col min="7" max="7" width="12.42578125" style="10" customWidth="1"/>
    <col min="8" max="8" width="30" style="13"/>
    <col min="9" max="9" width="8.5703125" style="10" customWidth="1"/>
    <col min="10" max="10" width="17.140625" style="10" customWidth="1"/>
    <col min="11" max="11" width="30" style="13"/>
    <col min="12" max="12" width="11.85546875" style="10" customWidth="1"/>
    <col min="13" max="13" width="14.28515625" style="10" customWidth="1"/>
    <col min="14" max="14" width="12.140625" style="10" customWidth="1"/>
    <col min="15" max="15" width="8.5703125" style="10" customWidth="1"/>
    <col min="16" max="16" width="8" style="10" customWidth="1"/>
    <col min="17" max="17" width="30" style="12"/>
  </cols>
  <sheetData>
    <row r="1" spans="1:17" x14ac:dyDescent="0.25">
      <c r="C1" s="9" t="s">
        <v>0</v>
      </c>
    </row>
    <row r="2" spans="1:17" x14ac:dyDescent="0.25">
      <c r="C2" s="9" t="s">
        <v>1</v>
      </c>
    </row>
    <row r="3" spans="1:17" x14ac:dyDescent="0.25">
      <c r="C3" s="9"/>
    </row>
    <row r="4" spans="1:17" x14ac:dyDescent="0.25">
      <c r="C4" s="9" t="s">
        <v>163</v>
      </c>
    </row>
    <row r="6" spans="1:17" s="8" customFormat="1" ht="30" x14ac:dyDescent="0.25">
      <c r="A6" s="31" t="s">
        <v>3</v>
      </c>
      <c r="B6" s="32" t="s">
        <v>4</v>
      </c>
      <c r="C6" s="32" t="s">
        <v>5</v>
      </c>
      <c r="D6" s="31" t="s">
        <v>6</v>
      </c>
      <c r="E6" s="31" t="s">
        <v>572</v>
      </c>
      <c r="F6" s="33" t="s">
        <v>7</v>
      </c>
      <c r="G6" s="34" t="s">
        <v>542</v>
      </c>
      <c r="H6" s="34" t="s">
        <v>8</v>
      </c>
      <c r="I6" s="33" t="s">
        <v>9</v>
      </c>
      <c r="J6" s="34" t="s">
        <v>10</v>
      </c>
      <c r="K6" s="34" t="s">
        <v>11</v>
      </c>
      <c r="L6" s="35" t="s">
        <v>12</v>
      </c>
      <c r="M6" s="35" t="s">
        <v>13</v>
      </c>
      <c r="N6" s="35" t="s">
        <v>14</v>
      </c>
      <c r="O6" s="33" t="s">
        <v>15</v>
      </c>
      <c r="P6" s="33" t="s">
        <v>16</v>
      </c>
      <c r="Q6" s="32" t="s">
        <v>17</v>
      </c>
    </row>
    <row r="7" spans="1:17" ht="15" customHeight="1" x14ac:dyDescent="0.25">
      <c r="A7" s="60" t="s">
        <v>164</v>
      </c>
      <c r="B7" s="60"/>
      <c r="C7" s="60"/>
      <c r="D7" s="60"/>
      <c r="E7" s="60"/>
      <c r="F7" s="60"/>
      <c r="G7" s="60"/>
      <c r="H7" s="60"/>
      <c r="I7" s="60"/>
      <c r="J7" s="60"/>
      <c r="K7" s="60"/>
      <c r="L7" s="60"/>
      <c r="M7" s="60"/>
      <c r="N7" s="60"/>
      <c r="O7" s="60"/>
      <c r="P7" s="60"/>
      <c r="Q7" s="60"/>
    </row>
    <row r="8" spans="1:17" x14ac:dyDescent="0.25">
      <c r="A8" s="54" t="s">
        <v>19</v>
      </c>
      <c r="B8" s="54"/>
      <c r="C8" s="54"/>
      <c r="D8" s="54"/>
      <c r="E8" s="54"/>
      <c r="F8" s="54"/>
      <c r="G8" s="54"/>
      <c r="H8" s="54"/>
      <c r="I8" s="54"/>
      <c r="J8" s="54"/>
      <c r="K8" s="54"/>
      <c r="L8" s="54"/>
      <c r="M8" s="54"/>
      <c r="N8" s="54"/>
      <c r="O8" s="54"/>
      <c r="P8" s="54"/>
      <c r="Q8" s="54"/>
    </row>
    <row r="9" spans="1:17" ht="255" x14ac:dyDescent="0.25">
      <c r="A9" s="19" t="s">
        <v>165</v>
      </c>
      <c r="B9" s="20" t="s">
        <v>21</v>
      </c>
      <c r="C9" s="20" t="s">
        <v>22</v>
      </c>
      <c r="D9" s="20">
        <v>5</v>
      </c>
      <c r="E9" s="20">
        <v>5</v>
      </c>
      <c r="F9" s="20">
        <v>5</v>
      </c>
      <c r="G9" s="20">
        <v>5</v>
      </c>
      <c r="H9" s="19" t="s">
        <v>166</v>
      </c>
      <c r="I9" s="20">
        <v>5</v>
      </c>
      <c r="J9" s="20">
        <v>5</v>
      </c>
      <c r="K9" s="19" t="s">
        <v>167</v>
      </c>
      <c r="L9" s="20">
        <f>J9</f>
        <v>5</v>
      </c>
      <c r="M9" s="39">
        <f>J9/I9</f>
        <v>1</v>
      </c>
      <c r="N9" s="39">
        <f>L9/E9</f>
        <v>1</v>
      </c>
      <c r="O9" s="20">
        <v>5</v>
      </c>
      <c r="P9" s="20">
        <v>5</v>
      </c>
      <c r="Q9" s="21" t="s">
        <v>559</v>
      </c>
    </row>
    <row r="10" spans="1:17" x14ac:dyDescent="0.25">
      <c r="A10" s="54" t="s">
        <v>25</v>
      </c>
      <c r="B10" s="54"/>
      <c r="C10" s="54"/>
      <c r="D10" s="54"/>
      <c r="E10" s="54"/>
      <c r="F10" s="54"/>
      <c r="G10" s="54"/>
      <c r="H10" s="54"/>
      <c r="I10" s="54"/>
      <c r="J10" s="54"/>
      <c r="K10" s="54"/>
      <c r="L10" s="54"/>
      <c r="M10" s="54"/>
      <c r="N10" s="54"/>
      <c r="O10" s="54"/>
      <c r="P10" s="54"/>
      <c r="Q10" s="54"/>
    </row>
    <row r="11" spans="1:17" ht="120" x14ac:dyDescent="0.25">
      <c r="A11" s="19" t="s">
        <v>168</v>
      </c>
      <c r="B11" s="20" t="s">
        <v>21</v>
      </c>
      <c r="C11" s="20" t="s">
        <v>22</v>
      </c>
      <c r="D11" s="20">
        <v>14</v>
      </c>
      <c r="E11" s="20">
        <v>19</v>
      </c>
      <c r="F11" s="20">
        <v>14</v>
      </c>
      <c r="G11" s="20">
        <v>14</v>
      </c>
      <c r="H11" s="19" t="s">
        <v>169</v>
      </c>
      <c r="I11" s="20">
        <v>15</v>
      </c>
      <c r="J11" s="20">
        <v>14</v>
      </c>
      <c r="K11" s="19" t="s">
        <v>170</v>
      </c>
      <c r="L11" s="20">
        <f>J11</f>
        <v>14</v>
      </c>
      <c r="M11" s="39">
        <f>J11/I11</f>
        <v>0.93333333333333335</v>
      </c>
      <c r="N11" s="39">
        <f>L11/E11</f>
        <v>0.73684210526315785</v>
      </c>
      <c r="O11" s="20">
        <v>15</v>
      </c>
      <c r="P11" s="20">
        <v>19</v>
      </c>
      <c r="Q11" s="21" t="s">
        <v>559</v>
      </c>
    </row>
    <row r="12" spans="1:17" ht="240" x14ac:dyDescent="0.25">
      <c r="A12" s="19" t="s">
        <v>171</v>
      </c>
      <c r="B12" s="20" t="s">
        <v>21</v>
      </c>
      <c r="C12" s="20" t="s">
        <v>22</v>
      </c>
      <c r="D12" s="20">
        <v>34</v>
      </c>
      <c r="E12" s="20">
        <v>150</v>
      </c>
      <c r="F12" s="20">
        <v>31</v>
      </c>
      <c r="G12" s="20">
        <v>31</v>
      </c>
      <c r="H12" s="19" t="s">
        <v>172</v>
      </c>
      <c r="I12" s="20">
        <v>35</v>
      </c>
      <c r="J12" s="20">
        <v>0</v>
      </c>
      <c r="K12" s="19" t="s">
        <v>173</v>
      </c>
      <c r="L12" s="20">
        <f>G12+J12</f>
        <v>31</v>
      </c>
      <c r="M12" s="39">
        <v>0</v>
      </c>
      <c r="N12" s="39">
        <f>L12/E12</f>
        <v>0.20666666666666667</v>
      </c>
      <c r="O12" s="20">
        <v>40</v>
      </c>
      <c r="P12" s="20">
        <v>44</v>
      </c>
      <c r="Q12" s="21" t="s">
        <v>559</v>
      </c>
    </row>
    <row r="13" spans="1:17" ht="150" x14ac:dyDescent="0.25">
      <c r="A13" s="19" t="s">
        <v>174</v>
      </c>
      <c r="B13" s="20" t="s">
        <v>21</v>
      </c>
      <c r="C13" s="20" t="s">
        <v>22</v>
      </c>
      <c r="D13" s="20">
        <v>1</v>
      </c>
      <c r="E13" s="20">
        <v>16</v>
      </c>
      <c r="F13" s="20">
        <v>4</v>
      </c>
      <c r="G13" s="20">
        <v>14</v>
      </c>
      <c r="H13" s="19" t="s">
        <v>175</v>
      </c>
      <c r="I13" s="20">
        <v>4</v>
      </c>
      <c r="J13" s="20">
        <v>0</v>
      </c>
      <c r="K13" s="19" t="s">
        <v>176</v>
      </c>
      <c r="L13" s="20">
        <f>G13+J13</f>
        <v>14</v>
      </c>
      <c r="M13" s="39">
        <f>J13/I13</f>
        <v>0</v>
      </c>
      <c r="N13" s="39">
        <f>L13/E13</f>
        <v>0.875</v>
      </c>
      <c r="O13" s="20">
        <v>4</v>
      </c>
      <c r="P13" s="20">
        <v>4</v>
      </c>
      <c r="Q13" s="21" t="s">
        <v>559</v>
      </c>
    </row>
    <row r="14" spans="1:17" ht="30" x14ac:dyDescent="0.25">
      <c r="A14" s="19" t="s">
        <v>177</v>
      </c>
      <c r="B14" s="20" t="s">
        <v>21</v>
      </c>
      <c r="C14" s="20" t="s">
        <v>22</v>
      </c>
      <c r="D14" s="20">
        <v>0</v>
      </c>
      <c r="E14" s="20">
        <v>1</v>
      </c>
      <c r="F14" s="20">
        <v>0</v>
      </c>
      <c r="G14" s="20">
        <v>0</v>
      </c>
      <c r="H14" s="19" t="s">
        <v>45</v>
      </c>
      <c r="I14" s="20">
        <v>0</v>
      </c>
      <c r="J14" s="20">
        <v>0</v>
      </c>
      <c r="K14" s="19" t="s">
        <v>45</v>
      </c>
      <c r="L14" s="20">
        <f>J14</f>
        <v>0</v>
      </c>
      <c r="M14" s="40">
        <v>0</v>
      </c>
      <c r="N14" s="40">
        <v>0</v>
      </c>
      <c r="O14" s="20">
        <v>1</v>
      </c>
      <c r="P14" s="20">
        <v>1</v>
      </c>
      <c r="Q14" s="21" t="s">
        <v>560</v>
      </c>
    </row>
    <row r="15" spans="1:17" ht="75" x14ac:dyDescent="0.25">
      <c r="A15" s="19" t="s">
        <v>178</v>
      </c>
      <c r="B15" s="20" t="s">
        <v>21</v>
      </c>
      <c r="C15" s="20" t="s">
        <v>22</v>
      </c>
      <c r="D15" s="20">
        <v>25</v>
      </c>
      <c r="E15" s="20">
        <v>130</v>
      </c>
      <c r="F15" s="20">
        <v>25</v>
      </c>
      <c r="G15" s="20">
        <v>30</v>
      </c>
      <c r="H15" s="19" t="s">
        <v>179</v>
      </c>
      <c r="I15" s="20">
        <v>30</v>
      </c>
      <c r="J15" s="20">
        <v>2</v>
      </c>
      <c r="K15" s="19" t="s">
        <v>180</v>
      </c>
      <c r="L15" s="20">
        <f>G15+J15</f>
        <v>32</v>
      </c>
      <c r="M15" s="39">
        <f>J15/I15</f>
        <v>6.6666666666666666E-2</v>
      </c>
      <c r="N15" s="39">
        <f>L15/E15</f>
        <v>0.24615384615384617</v>
      </c>
      <c r="O15" s="20">
        <v>35</v>
      </c>
      <c r="P15" s="20">
        <v>40</v>
      </c>
      <c r="Q15" s="21" t="s">
        <v>561</v>
      </c>
    </row>
    <row r="16" spans="1:17" ht="165" x14ac:dyDescent="0.25">
      <c r="A16" s="19" t="s">
        <v>181</v>
      </c>
      <c r="B16" s="20" t="s">
        <v>21</v>
      </c>
      <c r="C16" s="20" t="s">
        <v>22</v>
      </c>
      <c r="D16" s="20">
        <v>3</v>
      </c>
      <c r="E16" s="20">
        <v>9</v>
      </c>
      <c r="F16" s="20">
        <v>0</v>
      </c>
      <c r="G16" s="20">
        <v>0</v>
      </c>
      <c r="H16" s="19" t="s">
        <v>31</v>
      </c>
      <c r="I16" s="20">
        <v>3</v>
      </c>
      <c r="J16" s="20">
        <v>2</v>
      </c>
      <c r="K16" s="19" t="s">
        <v>182</v>
      </c>
      <c r="L16" s="20">
        <f>G16+J16</f>
        <v>2</v>
      </c>
      <c r="M16" s="39">
        <f>J16/I16</f>
        <v>0.66666666666666663</v>
      </c>
      <c r="N16" s="39">
        <f>L16/E16</f>
        <v>0.22222222222222221</v>
      </c>
      <c r="O16" s="20">
        <v>3</v>
      </c>
      <c r="P16" s="20">
        <v>3</v>
      </c>
      <c r="Q16" s="21" t="s">
        <v>561</v>
      </c>
    </row>
    <row r="17" spans="1:17" ht="75" x14ac:dyDescent="0.25">
      <c r="A17" s="19" t="s">
        <v>183</v>
      </c>
      <c r="B17" s="20" t="s">
        <v>21</v>
      </c>
      <c r="C17" s="20" t="s">
        <v>22</v>
      </c>
      <c r="D17" s="20">
        <v>3</v>
      </c>
      <c r="E17" s="20">
        <v>4</v>
      </c>
      <c r="F17" s="20">
        <v>0</v>
      </c>
      <c r="G17" s="20">
        <v>0</v>
      </c>
      <c r="H17" s="19" t="s">
        <v>31</v>
      </c>
      <c r="I17" s="20">
        <v>1</v>
      </c>
      <c r="J17" s="20">
        <v>1</v>
      </c>
      <c r="K17" s="19" t="s">
        <v>184</v>
      </c>
      <c r="L17" s="20">
        <f>G17+J17</f>
        <v>1</v>
      </c>
      <c r="M17" s="39">
        <f>J17/I17</f>
        <v>1</v>
      </c>
      <c r="N17" s="39">
        <f>L17/E17</f>
        <v>0.25</v>
      </c>
      <c r="O17" s="20">
        <v>1</v>
      </c>
      <c r="P17" s="20">
        <v>2</v>
      </c>
      <c r="Q17" s="21" t="s">
        <v>561</v>
      </c>
    </row>
    <row r="18" spans="1:17" ht="75" x14ac:dyDescent="0.25">
      <c r="A18" s="19" t="s">
        <v>185</v>
      </c>
      <c r="B18" s="20" t="s">
        <v>21</v>
      </c>
      <c r="C18" s="20" t="s">
        <v>22</v>
      </c>
      <c r="D18" s="20">
        <v>10</v>
      </c>
      <c r="E18" s="20">
        <v>4</v>
      </c>
      <c r="F18" s="20">
        <v>1</v>
      </c>
      <c r="G18" s="20">
        <v>3</v>
      </c>
      <c r="H18" s="19" t="s">
        <v>632</v>
      </c>
      <c r="I18" s="20">
        <v>1</v>
      </c>
      <c r="J18" s="20">
        <v>1</v>
      </c>
      <c r="K18" s="19" t="s">
        <v>186</v>
      </c>
      <c r="L18" s="20">
        <f>G18+J18</f>
        <v>4</v>
      </c>
      <c r="M18" s="39">
        <f>J18/I18</f>
        <v>1</v>
      </c>
      <c r="N18" s="39">
        <f>L18/E18</f>
        <v>1</v>
      </c>
      <c r="O18" s="20">
        <v>1</v>
      </c>
      <c r="P18" s="20">
        <v>1</v>
      </c>
      <c r="Q18" s="21" t="s">
        <v>561</v>
      </c>
    </row>
    <row r="19" spans="1:17" ht="135" x14ac:dyDescent="0.25">
      <c r="A19" s="19" t="s">
        <v>187</v>
      </c>
      <c r="B19" s="20" t="s">
        <v>21</v>
      </c>
      <c r="C19" s="20" t="s">
        <v>22</v>
      </c>
      <c r="D19" s="20">
        <v>40</v>
      </c>
      <c r="E19" s="20">
        <v>131</v>
      </c>
      <c r="F19" s="20">
        <v>30</v>
      </c>
      <c r="G19" s="20">
        <v>43</v>
      </c>
      <c r="H19" s="19" t="s">
        <v>188</v>
      </c>
      <c r="I19" s="20">
        <v>32</v>
      </c>
      <c r="J19" s="20">
        <v>6</v>
      </c>
      <c r="K19" s="19" t="s">
        <v>189</v>
      </c>
      <c r="L19" s="20">
        <f>G19+J19</f>
        <v>49</v>
      </c>
      <c r="M19" s="39">
        <f>J19/I19</f>
        <v>0.1875</v>
      </c>
      <c r="N19" s="39">
        <f>L19/E19</f>
        <v>0.37404580152671757</v>
      </c>
      <c r="O19" s="20">
        <v>34</v>
      </c>
      <c r="P19" s="20">
        <v>35</v>
      </c>
      <c r="Q19" s="30" t="s">
        <v>562</v>
      </c>
    </row>
    <row r="20" spans="1:17" x14ac:dyDescent="0.25">
      <c r="A20" s="52" t="s">
        <v>190</v>
      </c>
      <c r="B20" s="52"/>
      <c r="C20" s="52"/>
      <c r="D20" s="52"/>
      <c r="E20" s="52"/>
      <c r="F20" s="52"/>
      <c r="G20" s="52"/>
      <c r="H20" s="52"/>
      <c r="I20" s="52"/>
      <c r="J20" s="52"/>
      <c r="K20" s="52"/>
      <c r="L20" s="52"/>
      <c r="M20" s="52"/>
      <c r="N20" s="52"/>
      <c r="O20" s="52"/>
      <c r="P20" s="52"/>
      <c r="Q20" s="52"/>
    </row>
    <row r="21" spans="1:17" x14ac:dyDescent="0.25">
      <c r="A21" s="54" t="s">
        <v>19</v>
      </c>
      <c r="B21" s="54"/>
      <c r="C21" s="54"/>
      <c r="D21" s="54"/>
      <c r="E21" s="54"/>
      <c r="F21" s="54"/>
      <c r="G21" s="54"/>
      <c r="H21" s="54"/>
      <c r="I21" s="54"/>
      <c r="J21" s="54"/>
      <c r="K21" s="54"/>
      <c r="L21" s="54"/>
      <c r="M21" s="54"/>
      <c r="N21" s="54"/>
      <c r="O21" s="54"/>
      <c r="P21" s="54"/>
      <c r="Q21" s="54"/>
    </row>
    <row r="22" spans="1:17" ht="60" x14ac:dyDescent="0.25">
      <c r="A22" s="19" t="s">
        <v>191</v>
      </c>
      <c r="B22" s="20" t="s">
        <v>27</v>
      </c>
      <c r="C22" s="20" t="s">
        <v>22</v>
      </c>
      <c r="D22" s="20">
        <v>0</v>
      </c>
      <c r="E22" s="20">
        <v>1</v>
      </c>
      <c r="F22" s="20">
        <v>0</v>
      </c>
      <c r="G22" s="20">
        <v>0</v>
      </c>
      <c r="H22" s="19" t="s">
        <v>45</v>
      </c>
      <c r="I22" s="20">
        <v>0</v>
      </c>
      <c r="J22" s="20">
        <v>0</v>
      </c>
      <c r="K22" s="19" t="s">
        <v>192</v>
      </c>
      <c r="L22" s="20">
        <f>J22</f>
        <v>0</v>
      </c>
      <c r="M22" s="40">
        <v>0</v>
      </c>
      <c r="N22" s="40">
        <v>0</v>
      </c>
      <c r="O22" s="20">
        <v>1</v>
      </c>
      <c r="P22" s="20">
        <v>0</v>
      </c>
      <c r="Q22" s="21" t="s">
        <v>563</v>
      </c>
    </row>
    <row r="23" spans="1:17" x14ac:dyDescent="0.25">
      <c r="A23" s="54" t="s">
        <v>25</v>
      </c>
      <c r="B23" s="54"/>
      <c r="C23" s="54"/>
      <c r="D23" s="54"/>
      <c r="E23" s="54"/>
      <c r="F23" s="54"/>
      <c r="G23" s="54"/>
      <c r="H23" s="54"/>
      <c r="I23" s="54"/>
      <c r="J23" s="54"/>
      <c r="K23" s="54"/>
      <c r="L23" s="54"/>
      <c r="M23" s="54"/>
      <c r="N23" s="54"/>
      <c r="O23" s="54"/>
      <c r="P23" s="54"/>
      <c r="Q23" s="54"/>
    </row>
    <row r="24" spans="1:17" ht="60" x14ac:dyDescent="0.25">
      <c r="A24" s="19" t="s">
        <v>193</v>
      </c>
      <c r="B24" s="20" t="s">
        <v>21</v>
      </c>
      <c r="C24" s="20" t="s">
        <v>22</v>
      </c>
      <c r="D24" s="20">
        <v>14</v>
      </c>
      <c r="E24" s="20">
        <v>62</v>
      </c>
      <c r="F24" s="20">
        <v>14</v>
      </c>
      <c r="G24" s="20">
        <v>18</v>
      </c>
      <c r="H24" s="19" t="s">
        <v>194</v>
      </c>
      <c r="I24" s="20">
        <v>15</v>
      </c>
      <c r="J24" s="20">
        <v>18</v>
      </c>
      <c r="K24" s="19" t="s">
        <v>644</v>
      </c>
      <c r="L24" s="20">
        <f>G24+J24</f>
        <v>36</v>
      </c>
      <c r="M24" s="39">
        <v>1</v>
      </c>
      <c r="N24" s="39">
        <f>L24/E24</f>
        <v>0.58064516129032262</v>
      </c>
      <c r="O24" s="20">
        <v>16</v>
      </c>
      <c r="P24" s="20">
        <v>17</v>
      </c>
      <c r="Q24" s="21" t="s">
        <v>561</v>
      </c>
    </row>
    <row r="25" spans="1:17" ht="180" x14ac:dyDescent="0.25">
      <c r="A25" s="19" t="s">
        <v>195</v>
      </c>
      <c r="B25" s="20" t="s">
        <v>21</v>
      </c>
      <c r="C25" s="20" t="s">
        <v>22</v>
      </c>
      <c r="D25" s="20">
        <v>14</v>
      </c>
      <c r="E25" s="20">
        <v>40</v>
      </c>
      <c r="F25" s="20">
        <v>10</v>
      </c>
      <c r="G25" s="20">
        <v>31</v>
      </c>
      <c r="H25" s="19" t="s">
        <v>196</v>
      </c>
      <c r="I25" s="20">
        <v>10</v>
      </c>
      <c r="J25" s="20">
        <v>27</v>
      </c>
      <c r="K25" s="19" t="s">
        <v>197</v>
      </c>
      <c r="L25" s="20">
        <f>G25+J25</f>
        <v>58</v>
      </c>
      <c r="M25" s="39">
        <v>1</v>
      </c>
      <c r="N25" s="39">
        <v>1</v>
      </c>
      <c r="O25" s="20">
        <v>10</v>
      </c>
      <c r="P25" s="20">
        <v>10</v>
      </c>
      <c r="Q25" s="21" t="s">
        <v>564</v>
      </c>
    </row>
    <row r="26" spans="1:17" ht="135" x14ac:dyDescent="0.25">
      <c r="A26" s="19" t="s">
        <v>198</v>
      </c>
      <c r="B26" s="20" t="s">
        <v>21</v>
      </c>
      <c r="C26" s="20" t="s">
        <v>22</v>
      </c>
      <c r="D26" s="20">
        <v>0</v>
      </c>
      <c r="E26" s="20">
        <v>5</v>
      </c>
      <c r="F26" s="20">
        <v>0</v>
      </c>
      <c r="G26" s="20">
        <v>0</v>
      </c>
      <c r="H26" s="19" t="s">
        <v>31</v>
      </c>
      <c r="I26" s="20">
        <v>1</v>
      </c>
      <c r="J26" s="20">
        <v>10</v>
      </c>
      <c r="K26" s="19" t="s">
        <v>199</v>
      </c>
      <c r="L26" s="20">
        <f>G26+J26</f>
        <v>10</v>
      </c>
      <c r="M26" s="39">
        <v>1</v>
      </c>
      <c r="N26" s="39">
        <v>1</v>
      </c>
      <c r="O26" s="20">
        <v>2</v>
      </c>
      <c r="P26" s="20">
        <v>2</v>
      </c>
      <c r="Q26" s="21" t="s">
        <v>559</v>
      </c>
    </row>
    <row r="27" spans="1:17" ht="150" x14ac:dyDescent="0.25">
      <c r="A27" s="19" t="s">
        <v>200</v>
      </c>
      <c r="B27" s="20" t="s">
        <v>21</v>
      </c>
      <c r="C27" s="20" t="s">
        <v>22</v>
      </c>
      <c r="D27" s="20">
        <v>0</v>
      </c>
      <c r="E27" s="20">
        <v>6</v>
      </c>
      <c r="F27" s="20">
        <v>0</v>
      </c>
      <c r="G27" s="20">
        <v>0</v>
      </c>
      <c r="H27" s="19" t="s">
        <v>31</v>
      </c>
      <c r="I27" s="20">
        <v>2</v>
      </c>
      <c r="J27" s="20">
        <v>0</v>
      </c>
      <c r="K27" s="19" t="s">
        <v>201</v>
      </c>
      <c r="L27" s="20">
        <f>G27+J27</f>
        <v>0</v>
      </c>
      <c r="M27" s="39">
        <f>J27/I27</f>
        <v>0</v>
      </c>
      <c r="N27" s="39">
        <f>L27/E27</f>
        <v>0</v>
      </c>
      <c r="O27" s="20">
        <v>2</v>
      </c>
      <c r="P27" s="20">
        <v>2</v>
      </c>
      <c r="Q27" s="21" t="s">
        <v>561</v>
      </c>
    </row>
    <row r="28" spans="1:17" x14ac:dyDescent="0.25">
      <c r="A28" s="52" t="s">
        <v>202</v>
      </c>
      <c r="B28" s="52"/>
      <c r="C28" s="52"/>
      <c r="D28" s="52"/>
      <c r="E28" s="52"/>
      <c r="F28" s="52"/>
      <c r="G28" s="52"/>
      <c r="H28" s="52"/>
      <c r="I28" s="52"/>
      <c r="J28" s="52"/>
      <c r="K28" s="52"/>
      <c r="L28" s="52"/>
      <c r="M28" s="52"/>
      <c r="N28" s="52"/>
      <c r="O28" s="52"/>
      <c r="P28" s="52"/>
      <c r="Q28" s="52"/>
    </row>
    <row r="29" spans="1:17" x14ac:dyDescent="0.25">
      <c r="A29" s="54" t="s">
        <v>19</v>
      </c>
      <c r="B29" s="54"/>
      <c r="C29" s="54"/>
      <c r="D29" s="54"/>
      <c r="E29" s="54"/>
      <c r="F29" s="54"/>
      <c r="G29" s="54"/>
      <c r="H29" s="54"/>
      <c r="I29" s="54"/>
      <c r="J29" s="54"/>
      <c r="K29" s="54"/>
      <c r="L29" s="54"/>
      <c r="M29" s="54"/>
      <c r="N29" s="54"/>
      <c r="O29" s="54"/>
      <c r="P29" s="54"/>
      <c r="Q29" s="54"/>
    </row>
    <row r="30" spans="1:17" ht="120" x14ac:dyDescent="0.25">
      <c r="A30" s="19" t="s">
        <v>203</v>
      </c>
      <c r="B30" s="20" t="s">
        <v>21</v>
      </c>
      <c r="C30" s="20" t="s">
        <v>22</v>
      </c>
      <c r="D30" s="20">
        <v>416</v>
      </c>
      <c r="E30" s="20">
        <v>1668</v>
      </c>
      <c r="F30" s="20">
        <v>353</v>
      </c>
      <c r="G30" s="20">
        <v>616</v>
      </c>
      <c r="H30" s="19" t="s">
        <v>633</v>
      </c>
      <c r="I30" s="20">
        <v>408</v>
      </c>
      <c r="J30" s="20">
        <v>266</v>
      </c>
      <c r="K30" s="19" t="s">
        <v>648</v>
      </c>
      <c r="L30" s="20">
        <f>G30+J30</f>
        <v>882</v>
      </c>
      <c r="M30" s="39">
        <f>J30/I30</f>
        <v>0.65196078431372551</v>
      </c>
      <c r="N30" s="39">
        <f>L30/E30</f>
        <v>0.52877697841726623</v>
      </c>
      <c r="O30" s="20">
        <v>445</v>
      </c>
      <c r="P30" s="20">
        <v>462</v>
      </c>
      <c r="Q30" s="21" t="s">
        <v>565</v>
      </c>
    </row>
    <row r="31" spans="1:17" x14ac:dyDescent="0.25">
      <c r="A31" s="54" t="s">
        <v>25</v>
      </c>
      <c r="B31" s="54"/>
      <c r="C31" s="54"/>
      <c r="D31" s="54"/>
      <c r="E31" s="54"/>
      <c r="F31" s="54"/>
      <c r="G31" s="54"/>
      <c r="H31" s="54"/>
      <c r="I31" s="54"/>
      <c r="J31" s="54"/>
      <c r="K31" s="54"/>
      <c r="L31" s="54"/>
      <c r="M31" s="54"/>
      <c r="N31" s="54"/>
      <c r="O31" s="54"/>
      <c r="P31" s="54"/>
      <c r="Q31" s="54"/>
    </row>
    <row r="32" spans="1:17" ht="75" x14ac:dyDescent="0.25">
      <c r="A32" s="19" t="s">
        <v>204</v>
      </c>
      <c r="B32" s="20" t="s">
        <v>21</v>
      </c>
      <c r="C32" s="20" t="s">
        <v>22</v>
      </c>
      <c r="D32" s="20">
        <v>82</v>
      </c>
      <c r="E32" s="20">
        <v>300</v>
      </c>
      <c r="F32" s="20">
        <v>60</v>
      </c>
      <c r="G32" s="20">
        <v>83</v>
      </c>
      <c r="H32" s="19" t="s">
        <v>205</v>
      </c>
      <c r="I32" s="20">
        <v>80</v>
      </c>
      <c r="J32" s="20">
        <v>46</v>
      </c>
      <c r="K32" s="19" t="s">
        <v>206</v>
      </c>
      <c r="L32" s="20">
        <f t="shared" ref="L32:L36" si="0">G32+J32</f>
        <v>129</v>
      </c>
      <c r="M32" s="39">
        <f>J32/I32</f>
        <v>0.57499999999999996</v>
      </c>
      <c r="N32" s="39">
        <f t="shared" ref="N32:N34" si="1">L32/E32</f>
        <v>0.43</v>
      </c>
      <c r="O32" s="20">
        <v>80</v>
      </c>
      <c r="P32" s="20">
        <v>80</v>
      </c>
      <c r="Q32" s="21" t="s">
        <v>566</v>
      </c>
    </row>
    <row r="33" spans="1:17" ht="135" x14ac:dyDescent="0.25">
      <c r="A33" s="19" t="s">
        <v>207</v>
      </c>
      <c r="B33" s="20" t="s">
        <v>21</v>
      </c>
      <c r="C33" s="20" t="s">
        <v>22</v>
      </c>
      <c r="D33" s="20">
        <v>14</v>
      </c>
      <c r="E33" s="20">
        <v>76</v>
      </c>
      <c r="F33" s="20">
        <v>16</v>
      </c>
      <c r="G33" s="20">
        <v>15</v>
      </c>
      <c r="H33" s="19" t="s">
        <v>208</v>
      </c>
      <c r="I33" s="20">
        <v>18</v>
      </c>
      <c r="J33" s="20">
        <v>0</v>
      </c>
      <c r="K33" s="19" t="s">
        <v>209</v>
      </c>
      <c r="L33" s="20">
        <f t="shared" si="0"/>
        <v>15</v>
      </c>
      <c r="M33" s="39">
        <f>J33/I33</f>
        <v>0</v>
      </c>
      <c r="N33" s="39">
        <f t="shared" si="1"/>
        <v>0.19736842105263158</v>
      </c>
      <c r="O33" s="20">
        <v>20</v>
      </c>
      <c r="P33" s="20">
        <v>22</v>
      </c>
      <c r="Q33" s="21" t="s">
        <v>566</v>
      </c>
    </row>
    <row r="34" spans="1:17" ht="330" x14ac:dyDescent="0.25">
      <c r="A34" s="19" t="s">
        <v>210</v>
      </c>
      <c r="B34" s="20" t="s">
        <v>21</v>
      </c>
      <c r="C34" s="20" t="s">
        <v>22</v>
      </c>
      <c r="D34" s="20">
        <v>4</v>
      </c>
      <c r="E34" s="20">
        <v>18</v>
      </c>
      <c r="F34" s="20">
        <v>2</v>
      </c>
      <c r="G34" s="20">
        <v>3</v>
      </c>
      <c r="H34" s="19" t="s">
        <v>211</v>
      </c>
      <c r="I34" s="20">
        <v>4</v>
      </c>
      <c r="J34" s="20">
        <v>4</v>
      </c>
      <c r="K34" s="19" t="s">
        <v>212</v>
      </c>
      <c r="L34" s="20">
        <f t="shared" si="0"/>
        <v>7</v>
      </c>
      <c r="M34" s="39">
        <f t="shared" ref="M34" si="2">J34/I34</f>
        <v>1</v>
      </c>
      <c r="N34" s="39">
        <f t="shared" si="1"/>
        <v>0.3888888888888889</v>
      </c>
      <c r="O34" s="20">
        <v>4</v>
      </c>
      <c r="P34" s="20">
        <v>8</v>
      </c>
      <c r="Q34" s="21" t="s">
        <v>567</v>
      </c>
    </row>
    <row r="35" spans="1:17" ht="255" x14ac:dyDescent="0.25">
      <c r="A35" s="19" t="s">
        <v>213</v>
      </c>
      <c r="B35" s="20" t="s">
        <v>21</v>
      </c>
      <c r="C35" s="20" t="s">
        <v>22</v>
      </c>
      <c r="D35" s="20">
        <v>100</v>
      </c>
      <c r="E35" s="20">
        <v>400</v>
      </c>
      <c r="F35" s="20">
        <v>100</v>
      </c>
      <c r="G35" s="20">
        <v>253</v>
      </c>
      <c r="H35" s="19" t="s">
        <v>214</v>
      </c>
      <c r="I35" s="20">
        <v>100</v>
      </c>
      <c r="J35" s="20">
        <v>106</v>
      </c>
      <c r="K35" s="19" t="s">
        <v>635</v>
      </c>
      <c r="L35" s="20">
        <f>G35+J35</f>
        <v>359</v>
      </c>
      <c r="M35" s="39">
        <v>1</v>
      </c>
      <c r="N35" s="39">
        <f>L35/E35</f>
        <v>0.89749999999999996</v>
      </c>
      <c r="O35" s="20">
        <v>100</v>
      </c>
      <c r="P35" s="20">
        <v>100</v>
      </c>
      <c r="Q35" s="21" t="s">
        <v>568</v>
      </c>
    </row>
    <row r="36" spans="1:17" ht="45" x14ac:dyDescent="0.25">
      <c r="A36" s="19" t="s">
        <v>215</v>
      </c>
      <c r="B36" s="20" t="s">
        <v>21</v>
      </c>
      <c r="C36" s="20" t="s">
        <v>22</v>
      </c>
      <c r="D36" s="20">
        <v>197</v>
      </c>
      <c r="E36" s="20">
        <v>760</v>
      </c>
      <c r="F36" s="20">
        <v>150</v>
      </c>
      <c r="G36" s="20">
        <v>231</v>
      </c>
      <c r="H36" s="19" t="s">
        <v>216</v>
      </c>
      <c r="I36" s="20">
        <v>180</v>
      </c>
      <c r="J36" s="20">
        <v>86</v>
      </c>
      <c r="K36" s="19" t="s">
        <v>641</v>
      </c>
      <c r="L36" s="20">
        <f t="shared" si="0"/>
        <v>317</v>
      </c>
      <c r="M36" s="39">
        <f>J36/I36</f>
        <v>0.4777777777777778</v>
      </c>
      <c r="N36" s="39">
        <f>L36/E36</f>
        <v>0.41710526315789476</v>
      </c>
      <c r="O36" s="20">
        <v>210</v>
      </c>
      <c r="P36" s="20">
        <v>220</v>
      </c>
      <c r="Q36" s="21" t="s">
        <v>569</v>
      </c>
    </row>
    <row r="37" spans="1:17" ht="165" x14ac:dyDescent="0.25">
      <c r="A37" s="19" t="s">
        <v>217</v>
      </c>
      <c r="B37" s="20" t="s">
        <v>21</v>
      </c>
      <c r="C37" s="20" t="s">
        <v>22</v>
      </c>
      <c r="D37" s="20">
        <v>25</v>
      </c>
      <c r="E37" s="20">
        <v>118</v>
      </c>
      <c r="F37" s="20">
        <v>25</v>
      </c>
      <c r="G37" s="20">
        <v>86</v>
      </c>
      <c r="H37" s="19" t="s">
        <v>218</v>
      </c>
      <c r="I37" s="20">
        <v>28</v>
      </c>
      <c r="J37" s="20">
        <v>16</v>
      </c>
      <c r="K37" s="19" t="s">
        <v>642</v>
      </c>
      <c r="L37" s="20">
        <f>G37+J37</f>
        <v>102</v>
      </c>
      <c r="M37" s="39">
        <f>J37/I37</f>
        <v>0.5714285714285714</v>
      </c>
      <c r="N37" s="39">
        <f>L37/E37</f>
        <v>0.86440677966101698</v>
      </c>
      <c r="O37" s="20">
        <v>31</v>
      </c>
      <c r="P37" s="20">
        <v>34</v>
      </c>
      <c r="Q37" s="21" t="s">
        <v>570</v>
      </c>
    </row>
    <row r="38" spans="1:17" ht="60" x14ac:dyDescent="0.25">
      <c r="A38" s="19" t="s">
        <v>219</v>
      </c>
      <c r="B38" s="20" t="s">
        <v>21</v>
      </c>
      <c r="C38" s="20" t="s">
        <v>22</v>
      </c>
      <c r="D38" s="20">
        <v>23</v>
      </c>
      <c r="E38" s="20">
        <v>132</v>
      </c>
      <c r="F38" s="20">
        <v>27</v>
      </c>
      <c r="G38" s="20">
        <v>34</v>
      </c>
      <c r="H38" s="19" t="s">
        <v>220</v>
      </c>
      <c r="I38" s="20">
        <v>30</v>
      </c>
      <c r="J38" s="20">
        <v>28</v>
      </c>
      <c r="K38" s="19" t="s">
        <v>643</v>
      </c>
      <c r="L38" s="20">
        <f>G38+J38</f>
        <v>62</v>
      </c>
      <c r="M38" s="39">
        <f>J38/I38</f>
        <v>0.93333333333333335</v>
      </c>
      <c r="N38" s="39">
        <f>L38/E38</f>
        <v>0.46969696969696972</v>
      </c>
      <c r="O38" s="20">
        <v>35</v>
      </c>
      <c r="P38" s="20">
        <v>40</v>
      </c>
      <c r="Q38" s="21" t="s">
        <v>544</v>
      </c>
    </row>
    <row r="39" spans="1:17" x14ac:dyDescent="0.25">
      <c r="A39" s="52" t="s">
        <v>221</v>
      </c>
      <c r="B39" s="52"/>
      <c r="C39" s="52"/>
      <c r="D39" s="52"/>
      <c r="E39" s="52"/>
      <c r="F39" s="52"/>
      <c r="G39" s="52"/>
      <c r="H39" s="52"/>
      <c r="I39" s="52"/>
      <c r="J39" s="52"/>
      <c r="K39" s="52"/>
      <c r="L39" s="52"/>
      <c r="M39" s="52"/>
      <c r="N39" s="52"/>
      <c r="O39" s="52"/>
      <c r="P39" s="52"/>
      <c r="Q39" s="52"/>
    </row>
    <row r="40" spans="1:17" x14ac:dyDescent="0.25">
      <c r="A40" s="54" t="s">
        <v>19</v>
      </c>
      <c r="B40" s="54"/>
      <c r="C40" s="54"/>
      <c r="D40" s="54"/>
      <c r="E40" s="54"/>
      <c r="F40" s="54"/>
      <c r="G40" s="54"/>
      <c r="H40" s="54"/>
      <c r="I40" s="54"/>
      <c r="J40" s="54"/>
      <c r="K40" s="54"/>
      <c r="L40" s="54"/>
      <c r="M40" s="54"/>
      <c r="N40" s="54"/>
      <c r="O40" s="54"/>
      <c r="P40" s="54"/>
      <c r="Q40" s="54"/>
    </row>
    <row r="41" spans="1:17" ht="105" x14ac:dyDescent="0.25">
      <c r="A41" s="19" t="s">
        <v>222</v>
      </c>
      <c r="B41" s="20" t="s">
        <v>21</v>
      </c>
      <c r="C41" s="20" t="s">
        <v>22</v>
      </c>
      <c r="D41" s="20">
        <v>0</v>
      </c>
      <c r="E41" s="20">
        <v>1</v>
      </c>
      <c r="F41" s="20">
        <v>0</v>
      </c>
      <c r="G41" s="20">
        <v>0</v>
      </c>
      <c r="H41" s="19" t="s">
        <v>31</v>
      </c>
      <c r="I41" s="20">
        <v>1</v>
      </c>
      <c r="J41" s="20">
        <v>0</v>
      </c>
      <c r="K41" s="19" t="s">
        <v>223</v>
      </c>
      <c r="L41" s="20">
        <f>G41+J41</f>
        <v>0</v>
      </c>
      <c r="M41" s="39">
        <f>J41/I41</f>
        <v>0</v>
      </c>
      <c r="N41" s="39">
        <f>L41/E41</f>
        <v>0</v>
      </c>
      <c r="O41" s="20">
        <v>0</v>
      </c>
      <c r="P41" s="20">
        <v>0</v>
      </c>
      <c r="Q41" s="21" t="s">
        <v>571</v>
      </c>
    </row>
    <row r="42" spans="1:17" x14ac:dyDescent="0.25">
      <c r="A42" s="54" t="s">
        <v>25</v>
      </c>
      <c r="B42" s="54"/>
      <c r="C42" s="54"/>
      <c r="D42" s="54"/>
      <c r="E42" s="54"/>
      <c r="F42" s="54"/>
      <c r="G42" s="54"/>
      <c r="H42" s="54"/>
      <c r="I42" s="54"/>
      <c r="J42" s="54"/>
      <c r="K42" s="54"/>
      <c r="L42" s="54"/>
      <c r="M42" s="54"/>
      <c r="N42" s="54"/>
      <c r="O42" s="54"/>
      <c r="P42" s="54"/>
      <c r="Q42" s="54"/>
    </row>
    <row r="43" spans="1:17" ht="105" x14ac:dyDescent="0.25">
      <c r="A43" s="19" t="s">
        <v>224</v>
      </c>
      <c r="B43" s="20" t="s">
        <v>27</v>
      </c>
      <c r="C43" s="20" t="s">
        <v>22</v>
      </c>
      <c r="D43" s="20">
        <v>0</v>
      </c>
      <c r="E43" s="20">
        <v>1</v>
      </c>
      <c r="F43" s="20">
        <v>0</v>
      </c>
      <c r="G43" s="20">
        <v>0</v>
      </c>
      <c r="H43" s="19" t="s">
        <v>31</v>
      </c>
      <c r="I43" s="20">
        <v>1</v>
      </c>
      <c r="J43" s="20">
        <v>0</v>
      </c>
      <c r="K43" s="19" t="s">
        <v>223</v>
      </c>
      <c r="L43" s="20">
        <f>G43+J43</f>
        <v>0</v>
      </c>
      <c r="M43" s="39">
        <f>J43/I43</f>
        <v>0</v>
      </c>
      <c r="N43" s="39">
        <f>L43/E43</f>
        <v>0</v>
      </c>
      <c r="O43" s="20">
        <v>1</v>
      </c>
      <c r="P43" s="20">
        <v>1</v>
      </c>
      <c r="Q43" s="21" t="s">
        <v>561</v>
      </c>
    </row>
    <row r="46" spans="1:17" ht="90" x14ac:dyDescent="0.25">
      <c r="A46" s="14" t="s">
        <v>624</v>
      </c>
      <c r="B46" s="11">
        <f>(M9+M11+M12+M13+M15+M16+M17+M18+M19+M24+M25+M26+M27+M30+M32+M33+M34+M35+M36+M37+M38+M41+M43)/23</f>
        <v>0.56798552754435105</v>
      </c>
      <c r="D46" s="15" t="s">
        <v>634</v>
      </c>
      <c r="E46" s="11">
        <f>(N9+N11+N12+N13+N15+N16+N17+N18+N19+N24+N25+N26+N27+N30+N32+N33+N34+N35+N36+N37+N38+N41+N43)/23</f>
        <v>0.50805735234772187</v>
      </c>
    </row>
    <row r="47" spans="1:17" ht="135" x14ac:dyDescent="0.25">
      <c r="A47" s="14" t="s">
        <v>625</v>
      </c>
      <c r="B47" s="11">
        <f>B46*0.17</f>
        <v>9.6557539682539689E-2</v>
      </c>
      <c r="D47" s="15" t="s">
        <v>627</v>
      </c>
      <c r="E47" s="11">
        <f>E46*0.17</f>
        <v>8.6369749899112724E-2</v>
      </c>
    </row>
  </sheetData>
  <sheetProtection formatCells="0" formatColumns="0" formatRows="0" insertColumns="0" insertRows="0" insertHyperlinks="0" deleteColumns="0" deleteRows="0" sort="0" autoFilter="0" pivotTables="0"/>
  <mergeCells count="12">
    <mergeCell ref="A39:Q39"/>
    <mergeCell ref="A40:Q40"/>
    <mergeCell ref="A42:Q42"/>
    <mergeCell ref="A28:Q28"/>
    <mergeCell ref="A29:Q29"/>
    <mergeCell ref="A31:Q31"/>
    <mergeCell ref="A20:Q20"/>
    <mergeCell ref="A21:Q21"/>
    <mergeCell ref="A23:Q23"/>
    <mergeCell ref="A7:Q7"/>
    <mergeCell ref="A8:Q8"/>
    <mergeCell ref="A10:Q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1"/>
  <sheetViews>
    <sheetView zoomScale="90" zoomScaleNormal="90" workbookViewId="0">
      <pane ySplit="6" topLeftCell="A29" activePane="bottomLeft" state="frozen"/>
      <selection pane="bottomLeft" activeCell="E30" sqref="E30"/>
    </sheetView>
  </sheetViews>
  <sheetFormatPr baseColWidth="10" defaultColWidth="30" defaultRowHeight="15" x14ac:dyDescent="0.25"/>
  <cols>
    <col min="1" max="1" width="30" style="8"/>
    <col min="2" max="2" width="16.28515625" style="10" customWidth="1"/>
    <col min="3" max="3" width="17.28515625" style="10" customWidth="1"/>
    <col min="4" max="4" width="7.7109375" style="10" customWidth="1"/>
    <col min="5" max="5" width="12" style="10" customWidth="1"/>
    <col min="6" max="6" width="9.7109375" style="10" customWidth="1"/>
    <col min="7" max="7" width="12.7109375" style="10" customWidth="1"/>
    <col min="8" max="8" width="30" style="8"/>
    <col min="9" max="9" width="10.140625" style="10" customWidth="1"/>
    <col min="10" max="10" width="17.7109375" style="10" customWidth="1"/>
    <col min="11" max="11" width="30" style="8"/>
    <col min="12" max="12" width="13.42578125" style="10" customWidth="1"/>
    <col min="13" max="13" width="13.5703125" style="10" customWidth="1"/>
    <col min="14" max="14" width="11.85546875" style="10" customWidth="1"/>
    <col min="15" max="15" width="9" style="10" customWidth="1"/>
    <col min="16" max="16" width="8.85546875" style="10" customWidth="1"/>
    <col min="17" max="17" width="30" style="10"/>
  </cols>
  <sheetData>
    <row r="1" spans="1:17" x14ac:dyDescent="0.25">
      <c r="C1" s="9" t="s">
        <v>0</v>
      </c>
    </row>
    <row r="2" spans="1:17" x14ac:dyDescent="0.25">
      <c r="C2" s="9" t="s">
        <v>1</v>
      </c>
    </row>
    <row r="3" spans="1:17" x14ac:dyDescent="0.25">
      <c r="C3" s="9"/>
    </row>
    <row r="4" spans="1:17" x14ac:dyDescent="0.25">
      <c r="C4" s="9" t="s">
        <v>225</v>
      </c>
    </row>
    <row r="6" spans="1:17" s="8" customFormat="1" ht="30" x14ac:dyDescent="0.25">
      <c r="A6" s="32" t="s">
        <v>3</v>
      </c>
      <c r="B6" s="32" t="s">
        <v>4</v>
      </c>
      <c r="C6" s="32" t="s">
        <v>5</v>
      </c>
      <c r="D6" s="31" t="s">
        <v>6</v>
      </c>
      <c r="E6" s="31" t="s">
        <v>572</v>
      </c>
      <c r="F6" s="33" t="s">
        <v>7</v>
      </c>
      <c r="G6" s="34" t="s">
        <v>542</v>
      </c>
      <c r="H6" s="36" t="s">
        <v>543</v>
      </c>
      <c r="I6" s="33" t="s">
        <v>9</v>
      </c>
      <c r="J6" s="34" t="s">
        <v>10</v>
      </c>
      <c r="K6" s="36" t="s">
        <v>11</v>
      </c>
      <c r="L6" s="35" t="s">
        <v>12</v>
      </c>
      <c r="M6" s="35" t="s">
        <v>13</v>
      </c>
      <c r="N6" s="35" t="s">
        <v>14</v>
      </c>
      <c r="O6" s="33" t="s">
        <v>15</v>
      </c>
      <c r="P6" s="33" t="s">
        <v>16</v>
      </c>
      <c r="Q6" s="32" t="s">
        <v>17</v>
      </c>
    </row>
    <row r="7" spans="1:17" x14ac:dyDescent="0.25">
      <c r="A7" s="60" t="s">
        <v>226</v>
      </c>
      <c r="B7" s="59"/>
      <c r="C7" s="59"/>
      <c r="D7" s="59"/>
      <c r="E7" s="59"/>
      <c r="F7" s="59"/>
      <c r="G7" s="59"/>
      <c r="H7" s="59"/>
      <c r="I7" s="59"/>
      <c r="J7" s="59"/>
      <c r="K7" s="59"/>
      <c r="L7" s="59"/>
      <c r="M7" s="59"/>
      <c r="N7" s="59"/>
      <c r="O7" s="59"/>
      <c r="P7" s="59"/>
      <c r="Q7" s="59"/>
    </row>
    <row r="8" spans="1:17" x14ac:dyDescent="0.25">
      <c r="A8" s="54" t="s">
        <v>19</v>
      </c>
      <c r="B8" s="53"/>
      <c r="C8" s="53"/>
      <c r="D8" s="53"/>
      <c r="E8" s="53"/>
      <c r="F8" s="53"/>
      <c r="G8" s="53"/>
      <c r="H8" s="53"/>
      <c r="I8" s="53"/>
      <c r="J8" s="53"/>
      <c r="K8" s="53"/>
      <c r="L8" s="53"/>
      <c r="M8" s="53"/>
      <c r="N8" s="53"/>
      <c r="O8" s="53"/>
      <c r="P8" s="53"/>
      <c r="Q8" s="53"/>
    </row>
    <row r="9" spans="1:17" s="1" customFormat="1" ht="405" x14ac:dyDescent="0.25">
      <c r="A9" s="19" t="s">
        <v>227</v>
      </c>
      <c r="B9" s="30" t="s">
        <v>21</v>
      </c>
      <c r="C9" s="30" t="s">
        <v>22</v>
      </c>
      <c r="D9" s="30">
        <v>4</v>
      </c>
      <c r="E9" s="30">
        <v>20</v>
      </c>
      <c r="F9" s="30">
        <v>3</v>
      </c>
      <c r="G9" s="30">
        <v>6</v>
      </c>
      <c r="H9" s="19" t="s">
        <v>228</v>
      </c>
      <c r="I9" s="30">
        <v>7</v>
      </c>
      <c r="J9" s="30">
        <v>8</v>
      </c>
      <c r="K9" s="19" t="s">
        <v>229</v>
      </c>
      <c r="L9" s="30">
        <f>G9+J9</f>
        <v>14</v>
      </c>
      <c r="M9" s="42">
        <v>1</v>
      </c>
      <c r="N9" s="42">
        <f>L9/E9</f>
        <v>0.7</v>
      </c>
      <c r="O9" s="30">
        <v>7</v>
      </c>
      <c r="P9" s="30">
        <v>3</v>
      </c>
      <c r="Q9" s="21" t="s">
        <v>573</v>
      </c>
    </row>
    <row r="10" spans="1:17" s="1" customFormat="1" x14ac:dyDescent="0.25">
      <c r="A10" s="58" t="s">
        <v>25</v>
      </c>
      <c r="B10" s="59"/>
      <c r="C10" s="59"/>
      <c r="D10" s="59"/>
      <c r="E10" s="59"/>
      <c r="F10" s="59"/>
      <c r="G10" s="59"/>
      <c r="H10" s="59"/>
      <c r="I10" s="59"/>
      <c r="J10" s="59"/>
      <c r="K10" s="59"/>
      <c r="L10" s="59"/>
      <c r="M10" s="59"/>
      <c r="N10" s="59"/>
      <c r="O10" s="59"/>
      <c r="P10" s="59"/>
      <c r="Q10" s="59"/>
    </row>
    <row r="11" spans="1:17" s="1" customFormat="1" ht="210" x14ac:dyDescent="0.25">
      <c r="A11" s="19" t="s">
        <v>230</v>
      </c>
      <c r="B11" s="30" t="s">
        <v>21</v>
      </c>
      <c r="C11" s="30" t="s">
        <v>22</v>
      </c>
      <c r="D11" s="30">
        <v>4</v>
      </c>
      <c r="E11" s="30">
        <v>10</v>
      </c>
      <c r="F11" s="30">
        <v>1</v>
      </c>
      <c r="G11" s="30">
        <v>3</v>
      </c>
      <c r="H11" s="19" t="s">
        <v>231</v>
      </c>
      <c r="I11" s="30">
        <v>4</v>
      </c>
      <c r="J11" s="30">
        <v>4</v>
      </c>
      <c r="K11" s="19" t="s">
        <v>232</v>
      </c>
      <c r="L11" s="30">
        <f>G11+J11</f>
        <v>7</v>
      </c>
      <c r="M11" s="42">
        <f>J11/I11</f>
        <v>1</v>
      </c>
      <c r="N11" s="42">
        <f>L11/E11</f>
        <v>0.7</v>
      </c>
      <c r="O11" s="30">
        <v>4</v>
      </c>
      <c r="P11" s="30">
        <v>1</v>
      </c>
      <c r="Q11" s="21" t="s">
        <v>574</v>
      </c>
    </row>
    <row r="12" spans="1:17" s="1" customFormat="1" ht="195" x14ac:dyDescent="0.25">
      <c r="A12" s="19" t="s">
        <v>233</v>
      </c>
      <c r="B12" s="30" t="s">
        <v>21</v>
      </c>
      <c r="C12" s="30" t="s">
        <v>22</v>
      </c>
      <c r="D12" s="30">
        <v>0</v>
      </c>
      <c r="E12" s="30">
        <v>10</v>
      </c>
      <c r="F12" s="30">
        <v>2</v>
      </c>
      <c r="G12" s="30">
        <v>3</v>
      </c>
      <c r="H12" s="19" t="s">
        <v>234</v>
      </c>
      <c r="I12" s="30">
        <v>3</v>
      </c>
      <c r="J12" s="30">
        <v>4</v>
      </c>
      <c r="K12" s="19" t="s">
        <v>235</v>
      </c>
      <c r="L12" s="30">
        <f>G12+J12</f>
        <v>7</v>
      </c>
      <c r="M12" s="42">
        <v>1</v>
      </c>
      <c r="N12" s="42">
        <f>L12/E12</f>
        <v>0.7</v>
      </c>
      <c r="O12" s="30">
        <v>3</v>
      </c>
      <c r="P12" s="30">
        <v>2</v>
      </c>
      <c r="Q12" s="21" t="s">
        <v>575</v>
      </c>
    </row>
    <row r="13" spans="1:17" s="1" customFormat="1" ht="409.5" x14ac:dyDescent="0.25">
      <c r="A13" s="48" t="s">
        <v>236</v>
      </c>
      <c r="B13" s="30" t="s">
        <v>21</v>
      </c>
      <c r="C13" s="30" t="s">
        <v>22</v>
      </c>
      <c r="D13" s="30">
        <v>0</v>
      </c>
      <c r="E13" s="30">
        <v>20</v>
      </c>
      <c r="F13" s="30">
        <v>0</v>
      </c>
      <c r="G13" s="30">
        <v>0</v>
      </c>
      <c r="H13" s="19" t="s">
        <v>31</v>
      </c>
      <c r="I13" s="30">
        <v>7</v>
      </c>
      <c r="J13" s="30">
        <v>4</v>
      </c>
      <c r="K13" s="19" t="s">
        <v>639</v>
      </c>
      <c r="L13" s="30">
        <f>G13+J13</f>
        <v>4</v>
      </c>
      <c r="M13" s="42">
        <f>J13/I13</f>
        <v>0.5714285714285714</v>
      </c>
      <c r="N13" s="42">
        <f>L13/E13</f>
        <v>0.2</v>
      </c>
      <c r="O13" s="30">
        <v>14</v>
      </c>
      <c r="P13" s="30">
        <v>20</v>
      </c>
      <c r="Q13" s="21" t="s">
        <v>576</v>
      </c>
    </row>
    <row r="14" spans="1:17" s="1" customFormat="1" ht="330" x14ac:dyDescent="0.25">
      <c r="A14" s="19" t="s">
        <v>237</v>
      </c>
      <c r="B14" s="30" t="s">
        <v>21</v>
      </c>
      <c r="C14" s="30" t="s">
        <v>22</v>
      </c>
      <c r="D14" s="30">
        <v>0</v>
      </c>
      <c r="E14" s="30">
        <v>10</v>
      </c>
      <c r="F14" s="30">
        <v>0</v>
      </c>
      <c r="G14" s="30">
        <v>0</v>
      </c>
      <c r="H14" s="19" t="s">
        <v>31</v>
      </c>
      <c r="I14" s="30">
        <v>3</v>
      </c>
      <c r="J14" s="30">
        <v>3</v>
      </c>
      <c r="K14" s="19" t="s">
        <v>647</v>
      </c>
      <c r="L14" s="30">
        <f>G14+J14</f>
        <v>3</v>
      </c>
      <c r="M14" s="42">
        <f>J14/I14</f>
        <v>1</v>
      </c>
      <c r="N14" s="42">
        <f>L14/E14</f>
        <v>0.3</v>
      </c>
      <c r="O14" s="30">
        <v>6</v>
      </c>
      <c r="P14" s="30">
        <v>10</v>
      </c>
      <c r="Q14" s="21" t="s">
        <v>576</v>
      </c>
    </row>
    <row r="15" spans="1:17" s="1" customFormat="1" ht="105" x14ac:dyDescent="0.25">
      <c r="A15" s="19" t="s">
        <v>238</v>
      </c>
      <c r="B15" s="30" t="s">
        <v>21</v>
      </c>
      <c r="C15" s="30" t="s">
        <v>22</v>
      </c>
      <c r="D15" s="30">
        <v>2</v>
      </c>
      <c r="E15" s="30">
        <v>8</v>
      </c>
      <c r="F15" s="30">
        <v>2</v>
      </c>
      <c r="G15" s="30">
        <v>2</v>
      </c>
      <c r="H15" s="19" t="s">
        <v>239</v>
      </c>
      <c r="I15" s="30">
        <v>2</v>
      </c>
      <c r="J15" s="30">
        <v>2</v>
      </c>
      <c r="K15" s="19" t="s">
        <v>240</v>
      </c>
      <c r="L15" s="30">
        <f>G15+J15</f>
        <v>4</v>
      </c>
      <c r="M15" s="42">
        <f>J15/I15</f>
        <v>1</v>
      </c>
      <c r="N15" s="42">
        <f>L15/E15</f>
        <v>0.5</v>
      </c>
      <c r="O15" s="30">
        <v>2</v>
      </c>
      <c r="P15" s="30">
        <v>2</v>
      </c>
      <c r="Q15" s="21" t="s">
        <v>577</v>
      </c>
    </row>
    <row r="16" spans="1:17" s="1" customFormat="1" x14ac:dyDescent="0.25">
      <c r="A16" s="60" t="s">
        <v>241</v>
      </c>
      <c r="B16" s="59"/>
      <c r="C16" s="59"/>
      <c r="D16" s="59"/>
      <c r="E16" s="59"/>
      <c r="F16" s="59"/>
      <c r="G16" s="59"/>
      <c r="H16" s="59"/>
      <c r="I16" s="59"/>
      <c r="J16" s="59"/>
      <c r="K16" s="59"/>
      <c r="L16" s="59"/>
      <c r="M16" s="59"/>
      <c r="N16" s="59"/>
      <c r="O16" s="59"/>
      <c r="P16" s="59"/>
      <c r="Q16" s="59"/>
    </row>
    <row r="17" spans="1:17" s="1" customFormat="1" x14ac:dyDescent="0.25">
      <c r="A17" s="58" t="s">
        <v>19</v>
      </c>
      <c r="B17" s="59"/>
      <c r="C17" s="59"/>
      <c r="D17" s="59"/>
      <c r="E17" s="59"/>
      <c r="F17" s="59"/>
      <c r="G17" s="59"/>
      <c r="H17" s="59"/>
      <c r="I17" s="59"/>
      <c r="J17" s="59"/>
      <c r="K17" s="59"/>
      <c r="L17" s="59"/>
      <c r="M17" s="59"/>
      <c r="N17" s="59"/>
      <c r="O17" s="59"/>
      <c r="P17" s="59"/>
      <c r="Q17" s="59"/>
    </row>
    <row r="18" spans="1:17" s="1" customFormat="1" ht="90" x14ac:dyDescent="0.25">
      <c r="A18" s="19" t="s">
        <v>242</v>
      </c>
      <c r="B18" s="30" t="s">
        <v>21</v>
      </c>
      <c r="C18" s="30" t="s">
        <v>22</v>
      </c>
      <c r="D18" s="30">
        <v>1</v>
      </c>
      <c r="E18" s="30">
        <v>4</v>
      </c>
      <c r="F18" s="30">
        <v>0</v>
      </c>
      <c r="G18" s="30">
        <v>1</v>
      </c>
      <c r="H18" s="19" t="s">
        <v>243</v>
      </c>
      <c r="I18" s="30">
        <v>1</v>
      </c>
      <c r="J18" s="30">
        <v>2</v>
      </c>
      <c r="K18" s="19" t="s">
        <v>244</v>
      </c>
      <c r="L18" s="30">
        <f>G18+J18</f>
        <v>3</v>
      </c>
      <c r="M18" s="42">
        <v>1</v>
      </c>
      <c r="N18" s="42">
        <f>L18/E18</f>
        <v>0.75</v>
      </c>
      <c r="O18" s="30">
        <v>2</v>
      </c>
      <c r="P18" s="30">
        <v>1</v>
      </c>
      <c r="Q18" s="21" t="s">
        <v>578</v>
      </c>
    </row>
    <row r="19" spans="1:17" s="1" customFormat="1" x14ac:dyDescent="0.25">
      <c r="A19" s="58" t="s">
        <v>25</v>
      </c>
      <c r="B19" s="59"/>
      <c r="C19" s="59"/>
      <c r="D19" s="59"/>
      <c r="E19" s="59"/>
      <c r="F19" s="59"/>
      <c r="G19" s="59"/>
      <c r="H19" s="59"/>
      <c r="I19" s="59"/>
      <c r="J19" s="59"/>
      <c r="K19" s="59"/>
      <c r="L19" s="59"/>
      <c r="M19" s="59"/>
      <c r="N19" s="59"/>
      <c r="O19" s="59"/>
      <c r="P19" s="59"/>
      <c r="Q19" s="59"/>
    </row>
    <row r="20" spans="1:17" s="1" customFormat="1" ht="180" x14ac:dyDescent="0.25">
      <c r="A20" s="19" t="s">
        <v>245</v>
      </c>
      <c r="B20" s="30" t="s">
        <v>21</v>
      </c>
      <c r="C20" s="30" t="s">
        <v>22</v>
      </c>
      <c r="D20" s="30">
        <v>15</v>
      </c>
      <c r="E20" s="30">
        <v>35</v>
      </c>
      <c r="F20" s="30">
        <v>17</v>
      </c>
      <c r="G20" s="30">
        <v>17</v>
      </c>
      <c r="H20" s="19" t="s">
        <v>246</v>
      </c>
      <c r="I20" s="30">
        <v>23</v>
      </c>
      <c r="J20" s="30">
        <v>40</v>
      </c>
      <c r="K20" s="19" t="s">
        <v>247</v>
      </c>
      <c r="L20" s="30">
        <f>J20</f>
        <v>40</v>
      </c>
      <c r="M20" s="42">
        <v>1</v>
      </c>
      <c r="N20" s="42">
        <v>1</v>
      </c>
      <c r="O20" s="30">
        <v>29</v>
      </c>
      <c r="P20" s="30">
        <v>35</v>
      </c>
      <c r="Q20" s="21" t="s">
        <v>579</v>
      </c>
    </row>
    <row r="21" spans="1:17" s="1" customFormat="1" ht="135" x14ac:dyDescent="0.25">
      <c r="A21" s="19" t="s">
        <v>248</v>
      </c>
      <c r="B21" s="30" t="s">
        <v>21</v>
      </c>
      <c r="C21" s="30" t="s">
        <v>22</v>
      </c>
      <c r="D21" s="30">
        <v>1</v>
      </c>
      <c r="E21" s="30">
        <v>5</v>
      </c>
      <c r="F21" s="30">
        <v>0</v>
      </c>
      <c r="G21" s="30">
        <v>0</v>
      </c>
      <c r="H21" s="19" t="s">
        <v>249</v>
      </c>
      <c r="I21" s="30">
        <v>1</v>
      </c>
      <c r="J21" s="30">
        <v>2</v>
      </c>
      <c r="K21" s="19" t="s">
        <v>250</v>
      </c>
      <c r="L21" s="30">
        <f t="shared" ref="L21:L26" si="0">G21+J21</f>
        <v>2</v>
      </c>
      <c r="M21" s="42">
        <v>1</v>
      </c>
      <c r="N21" s="42">
        <f>L21/E21</f>
        <v>0.4</v>
      </c>
      <c r="O21" s="30">
        <v>3</v>
      </c>
      <c r="P21" s="30">
        <v>5</v>
      </c>
      <c r="Q21" s="21" t="s">
        <v>578</v>
      </c>
    </row>
    <row r="22" spans="1:17" s="1" customFormat="1" ht="90" x14ac:dyDescent="0.25">
      <c r="A22" s="19" t="s">
        <v>251</v>
      </c>
      <c r="B22" s="30" t="s">
        <v>21</v>
      </c>
      <c r="C22" s="30" t="s">
        <v>22</v>
      </c>
      <c r="D22" s="30">
        <v>61</v>
      </c>
      <c r="E22" s="30">
        <v>77</v>
      </c>
      <c r="F22" s="30">
        <v>0</v>
      </c>
      <c r="G22" s="30">
        <v>6</v>
      </c>
      <c r="H22" s="19" t="s">
        <v>252</v>
      </c>
      <c r="I22" s="30">
        <v>7</v>
      </c>
      <c r="J22" s="30">
        <v>7</v>
      </c>
      <c r="K22" s="19" t="s">
        <v>253</v>
      </c>
      <c r="L22" s="30">
        <f t="shared" si="0"/>
        <v>13</v>
      </c>
      <c r="M22" s="42">
        <f>J22/I22</f>
        <v>1</v>
      </c>
      <c r="N22" s="42">
        <f>L22/E22</f>
        <v>0.16883116883116883</v>
      </c>
      <c r="O22" s="30">
        <v>35</v>
      </c>
      <c r="P22" s="30">
        <v>35</v>
      </c>
      <c r="Q22" s="21" t="s">
        <v>580</v>
      </c>
    </row>
    <row r="23" spans="1:17" s="1" customFormat="1" ht="90" x14ac:dyDescent="0.25">
      <c r="A23" s="19" t="s">
        <v>254</v>
      </c>
      <c r="B23" s="30" t="s">
        <v>21</v>
      </c>
      <c r="C23" s="30" t="s">
        <v>22</v>
      </c>
      <c r="D23" s="30">
        <v>38</v>
      </c>
      <c r="E23" s="30">
        <v>46</v>
      </c>
      <c r="F23" s="30">
        <v>0</v>
      </c>
      <c r="G23" s="30">
        <v>39</v>
      </c>
      <c r="H23" s="19" t="s">
        <v>255</v>
      </c>
      <c r="I23" s="30">
        <v>6</v>
      </c>
      <c r="J23" s="30">
        <v>10</v>
      </c>
      <c r="K23" s="19" t="s">
        <v>256</v>
      </c>
      <c r="L23" s="30">
        <f t="shared" si="0"/>
        <v>49</v>
      </c>
      <c r="M23" s="42">
        <v>1</v>
      </c>
      <c r="N23" s="42">
        <v>1</v>
      </c>
      <c r="O23" s="30">
        <v>20</v>
      </c>
      <c r="P23" s="30">
        <v>20</v>
      </c>
      <c r="Q23" s="21" t="s">
        <v>580</v>
      </c>
    </row>
    <row r="24" spans="1:17" s="1" customFormat="1" ht="90" x14ac:dyDescent="0.25">
      <c r="A24" s="19" t="s">
        <v>257</v>
      </c>
      <c r="B24" s="30" t="s">
        <v>21</v>
      </c>
      <c r="C24" s="30" t="s">
        <v>22</v>
      </c>
      <c r="D24" s="30">
        <v>197</v>
      </c>
      <c r="E24" s="30">
        <v>240</v>
      </c>
      <c r="F24" s="30">
        <v>0</v>
      </c>
      <c r="G24" s="30">
        <v>45</v>
      </c>
      <c r="H24" s="19" t="s">
        <v>258</v>
      </c>
      <c r="I24" s="30">
        <v>40</v>
      </c>
      <c r="J24" s="30">
        <v>19</v>
      </c>
      <c r="K24" s="19" t="s">
        <v>259</v>
      </c>
      <c r="L24" s="30">
        <f t="shared" si="0"/>
        <v>64</v>
      </c>
      <c r="M24" s="42">
        <f>J24/I24</f>
        <v>0.47499999999999998</v>
      </c>
      <c r="N24" s="42">
        <f>L24/E24</f>
        <v>0.26666666666666666</v>
      </c>
      <c r="O24" s="30">
        <v>100</v>
      </c>
      <c r="P24" s="30">
        <v>100</v>
      </c>
      <c r="Q24" s="21" t="s">
        <v>580</v>
      </c>
    </row>
    <row r="25" spans="1:17" s="1" customFormat="1" ht="90" x14ac:dyDescent="0.25">
      <c r="A25" s="19" t="s">
        <v>260</v>
      </c>
      <c r="B25" s="30" t="s">
        <v>21</v>
      </c>
      <c r="C25" s="30" t="s">
        <v>22</v>
      </c>
      <c r="D25" s="30">
        <v>44</v>
      </c>
      <c r="E25" s="30">
        <v>53</v>
      </c>
      <c r="F25" s="30">
        <v>0</v>
      </c>
      <c r="G25" s="30">
        <v>7</v>
      </c>
      <c r="H25" s="19" t="s">
        <v>261</v>
      </c>
      <c r="I25" s="30">
        <v>9</v>
      </c>
      <c r="J25" s="30">
        <v>10</v>
      </c>
      <c r="K25" s="19" t="s">
        <v>262</v>
      </c>
      <c r="L25" s="30">
        <f t="shared" si="0"/>
        <v>17</v>
      </c>
      <c r="M25" s="42">
        <v>1</v>
      </c>
      <c r="N25" s="42">
        <f>L25/E25</f>
        <v>0.32075471698113206</v>
      </c>
      <c r="O25" s="30">
        <v>22</v>
      </c>
      <c r="P25" s="30">
        <v>22</v>
      </c>
      <c r="Q25" s="21" t="s">
        <v>580</v>
      </c>
    </row>
    <row r="26" spans="1:17" s="1" customFormat="1" ht="90" x14ac:dyDescent="0.25">
      <c r="A26" s="19" t="s">
        <v>263</v>
      </c>
      <c r="B26" s="30" t="s">
        <v>21</v>
      </c>
      <c r="C26" s="30" t="s">
        <v>22</v>
      </c>
      <c r="D26" s="30">
        <v>12</v>
      </c>
      <c r="E26" s="30">
        <v>15</v>
      </c>
      <c r="F26" s="30">
        <v>0</v>
      </c>
      <c r="G26" s="30">
        <v>4</v>
      </c>
      <c r="H26" s="19" t="s">
        <v>264</v>
      </c>
      <c r="I26" s="30">
        <v>3</v>
      </c>
      <c r="J26" s="30">
        <v>5</v>
      </c>
      <c r="K26" s="19" t="s">
        <v>253</v>
      </c>
      <c r="L26" s="30">
        <f t="shared" si="0"/>
        <v>9</v>
      </c>
      <c r="M26" s="42">
        <v>1</v>
      </c>
      <c r="N26" s="42">
        <f>L26/E26</f>
        <v>0.6</v>
      </c>
      <c r="O26" s="30">
        <v>6</v>
      </c>
      <c r="P26" s="30">
        <v>6</v>
      </c>
      <c r="Q26" s="21" t="s">
        <v>580</v>
      </c>
    </row>
    <row r="27" spans="1:17" s="1" customFormat="1" ht="120" x14ac:dyDescent="0.25">
      <c r="A27" s="19" t="s">
        <v>265</v>
      </c>
      <c r="B27" s="30" t="s">
        <v>21</v>
      </c>
      <c r="C27" s="30" t="s">
        <v>22</v>
      </c>
      <c r="D27" s="30">
        <v>0</v>
      </c>
      <c r="E27" s="30">
        <v>2</v>
      </c>
      <c r="F27" s="30">
        <v>0</v>
      </c>
      <c r="G27" s="30">
        <v>0</v>
      </c>
      <c r="H27" s="19" t="s">
        <v>123</v>
      </c>
      <c r="I27" s="30">
        <v>0</v>
      </c>
      <c r="J27" s="30">
        <v>0</v>
      </c>
      <c r="K27" s="19" t="s">
        <v>266</v>
      </c>
      <c r="L27" s="30">
        <f>J27</f>
        <v>0</v>
      </c>
      <c r="M27" s="46">
        <v>0</v>
      </c>
      <c r="N27" s="46">
        <f>L27/E27</f>
        <v>0</v>
      </c>
      <c r="O27" s="30">
        <v>0</v>
      </c>
      <c r="P27" s="30">
        <v>2</v>
      </c>
      <c r="Q27" s="21" t="s">
        <v>581</v>
      </c>
    </row>
    <row r="30" spans="1:17" ht="90" x14ac:dyDescent="0.25">
      <c r="A30" s="14" t="s">
        <v>624</v>
      </c>
      <c r="B30" s="11">
        <f>(M9+M11+M12+M13+M14+M15+M18+M20+M21+M22+M23+M24+M25+M26)/14</f>
        <v>0.9318877551020408</v>
      </c>
      <c r="D30" s="15" t="s">
        <v>626</v>
      </c>
      <c r="E30" s="11">
        <f>(N9+N11+N12+N13+N14+N15+N18+N20+N21+N22+N23+N24+N25+N26)/14</f>
        <v>0.5433037537484976</v>
      </c>
    </row>
    <row r="31" spans="1:17" ht="150" x14ac:dyDescent="0.25">
      <c r="A31" s="14" t="s">
        <v>625</v>
      </c>
      <c r="B31" s="11">
        <f>B30*0.13</f>
        <v>0.12114540816326531</v>
      </c>
      <c r="D31" s="15" t="s">
        <v>627</v>
      </c>
      <c r="E31" s="11">
        <f>E30*0.13</f>
        <v>7.0629487987304687E-2</v>
      </c>
    </row>
  </sheetData>
  <sheetProtection formatCells="0" formatColumns="0" formatRows="0" insertColumns="0" insertRows="0" insertHyperlinks="0" deleteColumns="0" deleteRows="0" sort="0" autoFilter="0" pivotTables="0"/>
  <mergeCells count="6">
    <mergeCell ref="A16:Q16"/>
    <mergeCell ref="A17:Q17"/>
    <mergeCell ref="A19:Q19"/>
    <mergeCell ref="A7:Q7"/>
    <mergeCell ref="A8:Q8"/>
    <mergeCell ref="A10:Q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8"/>
  <sheetViews>
    <sheetView zoomScale="90" zoomScaleNormal="90" workbookViewId="0">
      <pane ySplit="6" topLeftCell="A44" activePane="bottomLeft" state="frozen"/>
      <selection pane="bottomLeft" activeCell="H47" sqref="H47"/>
    </sheetView>
  </sheetViews>
  <sheetFormatPr baseColWidth="10" defaultColWidth="30" defaultRowHeight="15" x14ac:dyDescent="0.25"/>
  <cols>
    <col min="1" max="1" width="30" style="8"/>
    <col min="2" max="2" width="16.140625" style="10" customWidth="1"/>
    <col min="3" max="3" width="17" style="10" customWidth="1"/>
    <col min="4" max="5" width="11.5703125" style="10" customWidth="1"/>
    <col min="6" max="6" width="9.140625" style="10" customWidth="1"/>
    <col min="7" max="7" width="13.42578125" style="10" customWidth="1"/>
    <col min="8" max="8" width="30" style="8"/>
    <col min="9" max="9" width="10.140625" style="10" customWidth="1"/>
    <col min="10" max="10" width="16.85546875" style="10" customWidth="1"/>
    <col min="11" max="11" width="30" style="8"/>
    <col min="12" max="12" width="13.5703125" style="10" customWidth="1"/>
    <col min="13" max="13" width="14.5703125" style="10" customWidth="1"/>
    <col min="14" max="14" width="11.28515625" style="10" customWidth="1"/>
    <col min="15" max="15" width="10" style="10" customWidth="1"/>
    <col min="16" max="16" width="9.42578125" style="10" customWidth="1"/>
    <col min="17" max="17" width="30" style="10"/>
  </cols>
  <sheetData>
    <row r="1" spans="1:17" x14ac:dyDescent="0.25">
      <c r="C1" s="9" t="s">
        <v>0</v>
      </c>
    </row>
    <row r="2" spans="1:17" x14ac:dyDescent="0.25">
      <c r="C2" s="9" t="s">
        <v>1</v>
      </c>
    </row>
    <row r="3" spans="1:17" x14ac:dyDescent="0.25">
      <c r="C3" s="9"/>
    </row>
    <row r="4" spans="1:17" x14ac:dyDescent="0.25">
      <c r="C4" s="9" t="s">
        <v>267</v>
      </c>
    </row>
    <row r="6" spans="1:17" s="8" customFormat="1" ht="30" x14ac:dyDescent="0.25">
      <c r="A6" s="32" t="s">
        <v>3</v>
      </c>
      <c r="B6" s="32" t="s">
        <v>4</v>
      </c>
      <c r="C6" s="31" t="s">
        <v>5</v>
      </c>
      <c r="D6" s="31" t="s">
        <v>6</v>
      </c>
      <c r="E6" s="31" t="s">
        <v>572</v>
      </c>
      <c r="F6" s="33" t="s">
        <v>7</v>
      </c>
      <c r="G6" s="34" t="s">
        <v>542</v>
      </c>
      <c r="H6" s="36" t="s">
        <v>543</v>
      </c>
      <c r="I6" s="33" t="s">
        <v>9</v>
      </c>
      <c r="J6" s="34" t="s">
        <v>10</v>
      </c>
      <c r="K6" s="36" t="s">
        <v>11</v>
      </c>
      <c r="L6" s="35" t="s">
        <v>12</v>
      </c>
      <c r="M6" s="35" t="s">
        <v>13</v>
      </c>
      <c r="N6" s="35" t="s">
        <v>14</v>
      </c>
      <c r="O6" s="33" t="s">
        <v>15</v>
      </c>
      <c r="P6" s="33" t="s">
        <v>16</v>
      </c>
      <c r="Q6" s="32" t="s">
        <v>17</v>
      </c>
    </row>
    <row r="7" spans="1:17" x14ac:dyDescent="0.25">
      <c r="A7" s="52" t="s">
        <v>268</v>
      </c>
      <c r="B7" s="53"/>
      <c r="C7" s="53"/>
      <c r="D7" s="53"/>
      <c r="E7" s="53"/>
      <c r="F7" s="53"/>
      <c r="G7" s="53"/>
      <c r="H7" s="53"/>
      <c r="I7" s="53"/>
      <c r="J7" s="53"/>
      <c r="K7" s="53"/>
      <c r="L7" s="53"/>
      <c r="M7" s="53"/>
      <c r="N7" s="53"/>
      <c r="O7" s="53"/>
      <c r="P7" s="53"/>
      <c r="Q7" s="53"/>
    </row>
    <row r="8" spans="1:17" x14ac:dyDescent="0.25">
      <c r="A8" s="54" t="s">
        <v>19</v>
      </c>
      <c r="B8" s="53"/>
      <c r="C8" s="53"/>
      <c r="D8" s="53"/>
      <c r="E8" s="53"/>
      <c r="F8" s="53"/>
      <c r="G8" s="53"/>
      <c r="H8" s="53"/>
      <c r="I8" s="53"/>
      <c r="J8" s="53"/>
      <c r="K8" s="53"/>
      <c r="L8" s="53"/>
      <c r="M8" s="53"/>
      <c r="N8" s="53"/>
      <c r="O8" s="53"/>
      <c r="P8" s="53"/>
      <c r="Q8" s="53"/>
    </row>
    <row r="9" spans="1:17" s="1" customFormat="1" ht="409.5" x14ac:dyDescent="0.25">
      <c r="A9" s="19" t="s">
        <v>269</v>
      </c>
      <c r="B9" s="30" t="s">
        <v>21</v>
      </c>
      <c r="C9" s="30" t="s">
        <v>22</v>
      </c>
      <c r="D9" s="30">
        <v>100</v>
      </c>
      <c r="E9" s="30">
        <v>440</v>
      </c>
      <c r="F9" s="30">
        <v>92</v>
      </c>
      <c r="G9" s="30">
        <v>134</v>
      </c>
      <c r="H9" s="19" t="s">
        <v>270</v>
      </c>
      <c r="I9" s="30">
        <v>110</v>
      </c>
      <c r="J9" s="30">
        <v>18</v>
      </c>
      <c r="K9" s="19" t="s">
        <v>271</v>
      </c>
      <c r="L9" s="30">
        <f>G9+J9</f>
        <v>152</v>
      </c>
      <c r="M9" s="42">
        <f>J9/I9</f>
        <v>0.16363636363636364</v>
      </c>
      <c r="N9" s="42">
        <f>L9/E9</f>
        <v>0.34545454545454546</v>
      </c>
      <c r="O9" s="30">
        <v>116</v>
      </c>
      <c r="P9" s="30">
        <v>122</v>
      </c>
      <c r="Q9" s="21" t="s">
        <v>582</v>
      </c>
    </row>
    <row r="10" spans="1:17" s="1" customFormat="1" x14ac:dyDescent="0.25">
      <c r="A10" s="58" t="s">
        <v>25</v>
      </c>
      <c r="B10" s="59"/>
      <c r="C10" s="59"/>
      <c r="D10" s="59"/>
      <c r="E10" s="59"/>
      <c r="F10" s="59"/>
      <c r="G10" s="59"/>
      <c r="H10" s="59"/>
      <c r="I10" s="59"/>
      <c r="J10" s="59"/>
      <c r="K10" s="59"/>
      <c r="L10" s="59"/>
      <c r="M10" s="59"/>
      <c r="N10" s="59"/>
      <c r="O10" s="59"/>
      <c r="P10" s="59"/>
      <c r="Q10" s="59"/>
    </row>
    <row r="11" spans="1:17" s="1" customFormat="1" ht="45" x14ac:dyDescent="0.25">
      <c r="A11" s="19" t="s">
        <v>272</v>
      </c>
      <c r="B11" s="30" t="s">
        <v>21</v>
      </c>
      <c r="C11" s="30" t="s">
        <v>22</v>
      </c>
      <c r="D11" s="30">
        <v>44</v>
      </c>
      <c r="E11" s="30">
        <v>100</v>
      </c>
      <c r="F11" s="30">
        <v>25</v>
      </c>
      <c r="G11" s="30">
        <v>36</v>
      </c>
      <c r="H11" s="19" t="s">
        <v>273</v>
      </c>
      <c r="I11" s="30">
        <v>25</v>
      </c>
      <c r="J11" s="30">
        <v>29</v>
      </c>
      <c r="K11" s="19" t="s">
        <v>274</v>
      </c>
      <c r="L11" s="30">
        <f>G11+J11</f>
        <v>65</v>
      </c>
      <c r="M11" s="42">
        <v>1</v>
      </c>
      <c r="N11" s="42">
        <f>L11/E11</f>
        <v>0.65</v>
      </c>
      <c r="O11" s="30">
        <v>25</v>
      </c>
      <c r="P11" s="30">
        <v>25</v>
      </c>
      <c r="Q11" s="21" t="s">
        <v>583</v>
      </c>
    </row>
    <row r="12" spans="1:17" s="1" customFormat="1" ht="45" x14ac:dyDescent="0.25">
      <c r="A12" s="19" t="s">
        <v>275</v>
      </c>
      <c r="B12" s="30" t="s">
        <v>21</v>
      </c>
      <c r="C12" s="30" t="s">
        <v>276</v>
      </c>
      <c r="D12" s="30">
        <v>1619170</v>
      </c>
      <c r="E12" s="30">
        <v>5000000</v>
      </c>
      <c r="F12" s="30">
        <v>1250000</v>
      </c>
      <c r="G12" s="30">
        <v>1779304110</v>
      </c>
      <c r="H12" s="19" t="s">
        <v>277</v>
      </c>
      <c r="I12" s="30">
        <v>1250000</v>
      </c>
      <c r="J12" s="30">
        <v>5990709638</v>
      </c>
      <c r="K12" s="19" t="s">
        <v>278</v>
      </c>
      <c r="L12" s="30">
        <f>G12+J12</f>
        <v>7770013748</v>
      </c>
      <c r="M12" s="42">
        <v>1</v>
      </c>
      <c r="N12" s="42">
        <v>1</v>
      </c>
      <c r="O12" s="30">
        <v>1250000</v>
      </c>
      <c r="P12" s="30">
        <v>1250000</v>
      </c>
      <c r="Q12" s="21" t="s">
        <v>583</v>
      </c>
    </row>
    <row r="13" spans="1:17" s="1" customFormat="1" ht="165" x14ac:dyDescent="0.25">
      <c r="A13" s="19" t="s">
        <v>279</v>
      </c>
      <c r="B13" s="30" t="s">
        <v>21</v>
      </c>
      <c r="C13" s="30" t="s">
        <v>22</v>
      </c>
      <c r="D13" s="30">
        <v>14</v>
      </c>
      <c r="E13" s="30">
        <v>56</v>
      </c>
      <c r="F13" s="30">
        <v>14</v>
      </c>
      <c r="G13" s="30">
        <v>21</v>
      </c>
      <c r="H13" s="19" t="s">
        <v>280</v>
      </c>
      <c r="I13" s="30">
        <v>14</v>
      </c>
      <c r="J13" s="30">
        <v>7</v>
      </c>
      <c r="K13" s="19" t="s">
        <v>281</v>
      </c>
      <c r="L13" s="30">
        <f>G13+J13</f>
        <v>28</v>
      </c>
      <c r="M13" s="42">
        <f>J13/I13</f>
        <v>0.5</v>
      </c>
      <c r="N13" s="42">
        <f>L13/E13</f>
        <v>0.5</v>
      </c>
      <c r="O13" s="30">
        <v>14</v>
      </c>
      <c r="P13" s="30">
        <v>14</v>
      </c>
      <c r="Q13" s="21" t="s">
        <v>583</v>
      </c>
    </row>
    <row r="14" spans="1:17" s="1" customFormat="1" ht="409.5" x14ac:dyDescent="0.25">
      <c r="A14" s="19" t="s">
        <v>282</v>
      </c>
      <c r="B14" s="30" t="s">
        <v>21</v>
      </c>
      <c r="C14" s="30" t="s">
        <v>22</v>
      </c>
      <c r="D14" s="30">
        <v>26</v>
      </c>
      <c r="E14" s="30">
        <v>20</v>
      </c>
      <c r="F14" s="30">
        <v>5</v>
      </c>
      <c r="G14" s="30">
        <v>5</v>
      </c>
      <c r="H14" s="19" t="s">
        <v>283</v>
      </c>
      <c r="I14" s="30">
        <v>5</v>
      </c>
      <c r="J14" s="30">
        <v>5</v>
      </c>
      <c r="K14" s="19" t="s">
        <v>284</v>
      </c>
      <c r="L14" s="30">
        <f>G14+J14</f>
        <v>10</v>
      </c>
      <c r="M14" s="42">
        <f>J14/I14</f>
        <v>1</v>
      </c>
      <c r="N14" s="42">
        <f>L14/E14</f>
        <v>0.5</v>
      </c>
      <c r="O14" s="30">
        <v>5</v>
      </c>
      <c r="P14" s="30">
        <v>5</v>
      </c>
      <c r="Q14" s="21" t="s">
        <v>583</v>
      </c>
    </row>
    <row r="15" spans="1:17" s="1" customFormat="1" x14ac:dyDescent="0.25">
      <c r="A15" s="60" t="s">
        <v>285</v>
      </c>
      <c r="B15" s="59"/>
      <c r="C15" s="59"/>
      <c r="D15" s="59"/>
      <c r="E15" s="59"/>
      <c r="F15" s="59"/>
      <c r="G15" s="59"/>
      <c r="H15" s="59"/>
      <c r="I15" s="59"/>
      <c r="J15" s="59"/>
      <c r="K15" s="59"/>
      <c r="L15" s="59"/>
      <c r="M15" s="59"/>
      <c r="N15" s="59"/>
      <c r="O15" s="59"/>
      <c r="P15" s="59"/>
      <c r="Q15" s="59"/>
    </row>
    <row r="16" spans="1:17" s="1" customFormat="1" x14ac:dyDescent="0.25">
      <c r="A16" s="58" t="s">
        <v>19</v>
      </c>
      <c r="B16" s="59"/>
      <c r="C16" s="59"/>
      <c r="D16" s="59"/>
      <c r="E16" s="59"/>
      <c r="F16" s="59"/>
      <c r="G16" s="59"/>
      <c r="H16" s="59"/>
      <c r="I16" s="59"/>
      <c r="J16" s="59"/>
      <c r="K16" s="59"/>
      <c r="L16" s="59"/>
      <c r="M16" s="59"/>
      <c r="N16" s="59"/>
      <c r="O16" s="59"/>
      <c r="P16" s="59"/>
      <c r="Q16" s="59"/>
    </row>
    <row r="17" spans="1:17" s="1" customFormat="1" ht="210" x14ac:dyDescent="0.25">
      <c r="A17" s="19" t="s">
        <v>286</v>
      </c>
      <c r="B17" s="30" t="s">
        <v>21</v>
      </c>
      <c r="C17" s="30" t="s">
        <v>22</v>
      </c>
      <c r="D17" s="30">
        <v>0</v>
      </c>
      <c r="E17" s="30">
        <v>1</v>
      </c>
      <c r="F17" s="30">
        <v>1</v>
      </c>
      <c r="G17" s="30">
        <v>1</v>
      </c>
      <c r="H17" s="19" t="s">
        <v>287</v>
      </c>
      <c r="I17" s="30">
        <v>0</v>
      </c>
      <c r="J17" s="30"/>
      <c r="K17" s="19"/>
      <c r="L17" s="30">
        <f>G17</f>
        <v>1</v>
      </c>
      <c r="M17" s="46">
        <v>0</v>
      </c>
      <c r="N17" s="42">
        <f>L17/E17</f>
        <v>1</v>
      </c>
      <c r="O17" s="30">
        <v>0</v>
      </c>
      <c r="P17" s="30">
        <v>0</v>
      </c>
      <c r="Q17" s="21" t="s">
        <v>584</v>
      </c>
    </row>
    <row r="18" spans="1:17" s="1" customFormat="1" x14ac:dyDescent="0.25">
      <c r="A18" s="58" t="s">
        <v>25</v>
      </c>
      <c r="B18" s="59"/>
      <c r="C18" s="59"/>
      <c r="D18" s="59"/>
      <c r="E18" s="59"/>
      <c r="F18" s="59"/>
      <c r="G18" s="59"/>
      <c r="H18" s="59"/>
      <c r="I18" s="59"/>
      <c r="J18" s="59"/>
      <c r="K18" s="59"/>
      <c r="L18" s="59"/>
      <c r="M18" s="59"/>
      <c r="N18" s="59"/>
      <c r="O18" s="59"/>
      <c r="P18" s="59"/>
      <c r="Q18" s="59"/>
    </row>
    <row r="19" spans="1:17" s="1" customFormat="1" ht="120" x14ac:dyDescent="0.25">
      <c r="A19" s="19" t="s">
        <v>288</v>
      </c>
      <c r="B19" s="30" t="s">
        <v>21</v>
      </c>
      <c r="C19" s="30" t="s">
        <v>22</v>
      </c>
      <c r="D19" s="30">
        <v>50</v>
      </c>
      <c r="E19" s="30">
        <v>650</v>
      </c>
      <c r="F19" s="30">
        <v>50</v>
      </c>
      <c r="G19" s="30">
        <v>123</v>
      </c>
      <c r="H19" s="19" t="s">
        <v>289</v>
      </c>
      <c r="I19" s="30">
        <v>100</v>
      </c>
      <c r="J19" s="30">
        <v>602</v>
      </c>
      <c r="K19" s="19" t="s">
        <v>290</v>
      </c>
      <c r="L19" s="30">
        <f>G19+J19</f>
        <v>725</v>
      </c>
      <c r="M19" s="42">
        <v>1</v>
      </c>
      <c r="N19" s="42">
        <v>1</v>
      </c>
      <c r="O19" s="30">
        <v>200</v>
      </c>
      <c r="P19" s="30">
        <v>300</v>
      </c>
      <c r="Q19" s="21" t="s">
        <v>585</v>
      </c>
    </row>
    <row r="20" spans="1:17" s="1" customFormat="1" ht="285" x14ac:dyDescent="0.25">
      <c r="A20" s="19" t="s">
        <v>291</v>
      </c>
      <c r="B20" s="30" t="s">
        <v>21</v>
      </c>
      <c r="C20" s="30" t="s">
        <v>22</v>
      </c>
      <c r="D20" s="30">
        <v>692</v>
      </c>
      <c r="E20" s="30">
        <v>3319</v>
      </c>
      <c r="F20" s="30">
        <v>751</v>
      </c>
      <c r="G20" s="30">
        <v>755</v>
      </c>
      <c r="H20" s="19" t="s">
        <v>292</v>
      </c>
      <c r="I20" s="30">
        <v>791</v>
      </c>
      <c r="J20" s="30">
        <v>585</v>
      </c>
      <c r="K20" s="19" t="s">
        <v>293</v>
      </c>
      <c r="L20" s="30">
        <f>G20+J20</f>
        <v>1340</v>
      </c>
      <c r="M20" s="42">
        <f>J20/I20</f>
        <v>0.73957016434892542</v>
      </c>
      <c r="N20" s="42">
        <f>L20/E20</f>
        <v>0.40373606507984333</v>
      </c>
      <c r="O20" s="30">
        <v>878</v>
      </c>
      <c r="P20" s="30">
        <v>899</v>
      </c>
      <c r="Q20" s="21" t="s">
        <v>586</v>
      </c>
    </row>
    <row r="21" spans="1:17" s="1" customFormat="1" ht="409.5" x14ac:dyDescent="0.25">
      <c r="A21" s="19" t="s">
        <v>294</v>
      </c>
      <c r="B21" s="30" t="s">
        <v>21</v>
      </c>
      <c r="C21" s="30" t="s">
        <v>64</v>
      </c>
      <c r="D21" s="30">
        <v>15</v>
      </c>
      <c r="E21" s="30">
        <v>25</v>
      </c>
      <c r="F21" s="30">
        <v>0</v>
      </c>
      <c r="G21" s="30">
        <v>0</v>
      </c>
      <c r="H21" s="19" t="s">
        <v>31</v>
      </c>
      <c r="I21" s="30">
        <v>10</v>
      </c>
      <c r="J21" s="30">
        <v>23</v>
      </c>
      <c r="K21" s="19" t="s">
        <v>295</v>
      </c>
      <c r="L21" s="30">
        <f>J21</f>
        <v>23</v>
      </c>
      <c r="M21" s="42">
        <v>1</v>
      </c>
      <c r="N21" s="42">
        <f>L21/E21</f>
        <v>0.92</v>
      </c>
      <c r="O21" s="30">
        <v>15</v>
      </c>
      <c r="P21" s="30">
        <v>25</v>
      </c>
      <c r="Q21" s="21" t="s">
        <v>585</v>
      </c>
    </row>
    <row r="22" spans="1:17" s="1" customFormat="1" ht="135" x14ac:dyDescent="0.25">
      <c r="A22" s="19" t="s">
        <v>296</v>
      </c>
      <c r="B22" s="30" t="s">
        <v>21</v>
      </c>
      <c r="C22" s="30" t="s">
        <v>22</v>
      </c>
      <c r="D22" s="30">
        <v>201</v>
      </c>
      <c r="E22" s="30">
        <v>230</v>
      </c>
      <c r="F22" s="30">
        <v>200</v>
      </c>
      <c r="G22" s="30">
        <v>380</v>
      </c>
      <c r="H22" s="19" t="s">
        <v>297</v>
      </c>
      <c r="I22" s="30">
        <v>210</v>
      </c>
      <c r="J22" s="30">
        <v>440</v>
      </c>
      <c r="K22" s="19" t="s">
        <v>298</v>
      </c>
      <c r="L22" s="30">
        <f>J22</f>
        <v>440</v>
      </c>
      <c r="M22" s="42">
        <v>1</v>
      </c>
      <c r="N22" s="42">
        <v>1</v>
      </c>
      <c r="O22" s="30">
        <v>220</v>
      </c>
      <c r="P22" s="30">
        <v>230</v>
      </c>
      <c r="Q22" s="21" t="s">
        <v>587</v>
      </c>
    </row>
    <row r="23" spans="1:17" s="1" customFormat="1" x14ac:dyDescent="0.25">
      <c r="A23" s="60" t="s">
        <v>299</v>
      </c>
      <c r="B23" s="59"/>
      <c r="C23" s="59"/>
      <c r="D23" s="59"/>
      <c r="E23" s="59"/>
      <c r="F23" s="59"/>
      <c r="G23" s="59"/>
      <c r="H23" s="59"/>
      <c r="I23" s="59"/>
      <c r="J23" s="59"/>
      <c r="K23" s="59"/>
      <c r="L23" s="59"/>
      <c r="M23" s="59"/>
      <c r="N23" s="59"/>
      <c r="O23" s="59"/>
      <c r="P23" s="59"/>
      <c r="Q23" s="59"/>
    </row>
    <row r="24" spans="1:17" s="1" customFormat="1" x14ac:dyDescent="0.25">
      <c r="A24" s="58" t="s">
        <v>19</v>
      </c>
      <c r="B24" s="59"/>
      <c r="C24" s="59"/>
      <c r="D24" s="59"/>
      <c r="E24" s="59"/>
      <c r="F24" s="59"/>
      <c r="G24" s="59"/>
      <c r="H24" s="59"/>
      <c r="I24" s="59"/>
      <c r="J24" s="59"/>
      <c r="K24" s="59"/>
      <c r="L24" s="59"/>
      <c r="M24" s="59"/>
      <c r="N24" s="59"/>
      <c r="O24" s="59"/>
      <c r="P24" s="59"/>
      <c r="Q24" s="59"/>
    </row>
    <row r="25" spans="1:17" s="1" customFormat="1" ht="75" x14ac:dyDescent="0.25">
      <c r="A25" s="19" t="s">
        <v>300</v>
      </c>
      <c r="B25" s="30" t="s">
        <v>21</v>
      </c>
      <c r="C25" s="30" t="s">
        <v>22</v>
      </c>
      <c r="D25" s="30">
        <v>37</v>
      </c>
      <c r="E25" s="30">
        <v>317</v>
      </c>
      <c r="F25" s="30">
        <v>81</v>
      </c>
      <c r="G25" s="30">
        <v>314</v>
      </c>
      <c r="H25" s="19" t="s">
        <v>301</v>
      </c>
      <c r="I25" s="30">
        <v>78</v>
      </c>
      <c r="J25" s="30">
        <v>89</v>
      </c>
      <c r="K25" s="19" t="s">
        <v>302</v>
      </c>
      <c r="L25" s="30">
        <f>G25+J25</f>
        <v>403</v>
      </c>
      <c r="M25" s="42">
        <v>1</v>
      </c>
      <c r="N25" s="42">
        <v>1</v>
      </c>
      <c r="O25" s="30">
        <v>78</v>
      </c>
      <c r="P25" s="30">
        <v>80</v>
      </c>
      <c r="Q25" s="21" t="s">
        <v>588</v>
      </c>
    </row>
    <row r="26" spans="1:17" s="1" customFormat="1" x14ac:dyDescent="0.25">
      <c r="A26" s="58" t="s">
        <v>25</v>
      </c>
      <c r="B26" s="59"/>
      <c r="C26" s="59"/>
      <c r="D26" s="59"/>
      <c r="E26" s="59"/>
      <c r="F26" s="59"/>
      <c r="G26" s="59"/>
      <c r="H26" s="59"/>
      <c r="I26" s="59"/>
      <c r="J26" s="59"/>
      <c r="K26" s="59"/>
      <c r="L26" s="59"/>
      <c r="M26" s="59"/>
      <c r="N26" s="59"/>
      <c r="O26" s="59"/>
      <c r="P26" s="59"/>
      <c r="Q26" s="59"/>
    </row>
    <row r="27" spans="1:17" s="1" customFormat="1" ht="105" x14ac:dyDescent="0.25">
      <c r="A27" s="19" t="s">
        <v>303</v>
      </c>
      <c r="B27" s="30" t="s">
        <v>21</v>
      </c>
      <c r="C27" s="30" t="s">
        <v>22</v>
      </c>
      <c r="D27" s="30">
        <v>33</v>
      </c>
      <c r="E27" s="30">
        <v>311</v>
      </c>
      <c r="F27" s="30">
        <v>77</v>
      </c>
      <c r="G27" s="30">
        <v>310</v>
      </c>
      <c r="H27" s="19" t="s">
        <v>304</v>
      </c>
      <c r="I27" s="30">
        <v>78</v>
      </c>
      <c r="J27" s="30">
        <v>84</v>
      </c>
      <c r="K27" s="19" t="s">
        <v>305</v>
      </c>
      <c r="L27" s="30">
        <f>G27+J27</f>
        <v>394</v>
      </c>
      <c r="M27" s="42">
        <v>1</v>
      </c>
      <c r="N27" s="42">
        <v>1</v>
      </c>
      <c r="O27" s="30">
        <v>78</v>
      </c>
      <c r="P27" s="30">
        <v>78</v>
      </c>
      <c r="Q27" s="21" t="s">
        <v>588</v>
      </c>
    </row>
    <row r="28" spans="1:17" s="1" customFormat="1" ht="330" x14ac:dyDescent="0.25">
      <c r="A28" s="19" t="s">
        <v>306</v>
      </c>
      <c r="B28" s="30" t="s">
        <v>21</v>
      </c>
      <c r="C28" s="30" t="s">
        <v>22</v>
      </c>
      <c r="D28" s="30">
        <v>0</v>
      </c>
      <c r="E28" s="30">
        <v>1</v>
      </c>
      <c r="F28" s="30">
        <v>0</v>
      </c>
      <c r="G28" s="30">
        <v>0</v>
      </c>
      <c r="H28" s="19" t="s">
        <v>307</v>
      </c>
      <c r="I28" s="30">
        <v>1</v>
      </c>
      <c r="J28" s="30">
        <v>0</v>
      </c>
      <c r="K28" s="19" t="s">
        <v>308</v>
      </c>
      <c r="L28" s="30">
        <f>J28</f>
        <v>0</v>
      </c>
      <c r="M28" s="42">
        <f>J28/I28</f>
        <v>0</v>
      </c>
      <c r="N28" s="42">
        <f>L28/E28</f>
        <v>0</v>
      </c>
      <c r="O28" s="30">
        <v>0</v>
      </c>
      <c r="P28" s="30">
        <v>0</v>
      </c>
      <c r="Q28" s="21" t="s">
        <v>589</v>
      </c>
    </row>
    <row r="29" spans="1:17" s="1" customFormat="1" ht="135" x14ac:dyDescent="0.25">
      <c r="A29" s="19" t="s">
        <v>309</v>
      </c>
      <c r="B29" s="30" t="s">
        <v>21</v>
      </c>
      <c r="C29" s="30" t="s">
        <v>22</v>
      </c>
      <c r="D29" s="30">
        <v>4</v>
      </c>
      <c r="E29" s="30">
        <v>6</v>
      </c>
      <c r="F29" s="30">
        <v>4</v>
      </c>
      <c r="G29" s="30">
        <v>4</v>
      </c>
      <c r="H29" s="19" t="s">
        <v>310</v>
      </c>
      <c r="I29" s="30">
        <v>0</v>
      </c>
      <c r="J29" s="30">
        <v>5</v>
      </c>
      <c r="K29" s="19" t="s">
        <v>311</v>
      </c>
      <c r="L29" s="30">
        <f>J29</f>
        <v>5</v>
      </c>
      <c r="M29" s="42">
        <v>1</v>
      </c>
      <c r="N29" s="42">
        <f>L29/E29</f>
        <v>0.83333333333333337</v>
      </c>
      <c r="O29" s="30">
        <v>0</v>
      </c>
      <c r="P29" s="30">
        <v>6</v>
      </c>
      <c r="Q29" s="21" t="s">
        <v>588</v>
      </c>
    </row>
    <row r="30" spans="1:17" s="1" customFormat="1" x14ac:dyDescent="0.25">
      <c r="A30" s="60" t="s">
        <v>312</v>
      </c>
      <c r="B30" s="59"/>
      <c r="C30" s="59"/>
      <c r="D30" s="59"/>
      <c r="E30" s="59"/>
      <c r="F30" s="59"/>
      <c r="G30" s="59"/>
      <c r="H30" s="59"/>
      <c r="I30" s="59"/>
      <c r="J30" s="59"/>
      <c r="K30" s="59"/>
      <c r="L30" s="59"/>
      <c r="M30" s="59"/>
      <c r="N30" s="59"/>
      <c r="O30" s="59"/>
      <c r="P30" s="59"/>
      <c r="Q30" s="59"/>
    </row>
    <row r="31" spans="1:17" s="1" customFormat="1" x14ac:dyDescent="0.25">
      <c r="A31" s="58" t="s">
        <v>19</v>
      </c>
      <c r="B31" s="59"/>
      <c r="C31" s="59"/>
      <c r="D31" s="59"/>
      <c r="E31" s="59"/>
      <c r="F31" s="59"/>
      <c r="G31" s="59"/>
      <c r="H31" s="59"/>
      <c r="I31" s="59"/>
      <c r="J31" s="59"/>
      <c r="K31" s="59"/>
      <c r="L31" s="59"/>
      <c r="M31" s="59"/>
      <c r="N31" s="59"/>
      <c r="O31" s="59"/>
      <c r="P31" s="59"/>
      <c r="Q31" s="59"/>
    </row>
    <row r="32" spans="1:17" s="1" customFormat="1" ht="409.5" x14ac:dyDescent="0.25">
      <c r="A32" s="19" t="s">
        <v>313</v>
      </c>
      <c r="B32" s="30" t="s">
        <v>21</v>
      </c>
      <c r="C32" s="30" t="s">
        <v>22</v>
      </c>
      <c r="D32" s="30">
        <v>0</v>
      </c>
      <c r="E32" s="30">
        <v>1</v>
      </c>
      <c r="F32" s="30">
        <v>0</v>
      </c>
      <c r="G32" s="30">
        <v>0</v>
      </c>
      <c r="H32" s="19" t="s">
        <v>31</v>
      </c>
      <c r="I32" s="30">
        <v>1</v>
      </c>
      <c r="J32" s="30">
        <v>0</v>
      </c>
      <c r="K32" s="19" t="s">
        <v>637</v>
      </c>
      <c r="L32" s="30">
        <f>J32</f>
        <v>0</v>
      </c>
      <c r="M32" s="42">
        <f>J32/I32</f>
        <v>0</v>
      </c>
      <c r="N32" s="42">
        <f>L32/E32</f>
        <v>0</v>
      </c>
      <c r="O32" s="30">
        <v>0</v>
      </c>
      <c r="P32" s="30">
        <v>0</v>
      </c>
      <c r="Q32" s="21" t="s">
        <v>590</v>
      </c>
    </row>
    <row r="33" spans="1:17" s="1" customFormat="1" x14ac:dyDescent="0.25">
      <c r="A33" s="58" t="s">
        <v>25</v>
      </c>
      <c r="B33" s="59"/>
      <c r="C33" s="59"/>
      <c r="D33" s="59"/>
      <c r="E33" s="59"/>
      <c r="F33" s="59"/>
      <c r="G33" s="59"/>
      <c r="H33" s="59"/>
      <c r="I33" s="59"/>
      <c r="J33" s="59"/>
      <c r="K33" s="59"/>
      <c r="L33" s="59"/>
      <c r="M33" s="59"/>
      <c r="N33" s="59"/>
      <c r="O33" s="59"/>
      <c r="P33" s="59"/>
      <c r="Q33" s="59"/>
    </row>
    <row r="34" spans="1:17" s="1" customFormat="1" ht="90" x14ac:dyDescent="0.25">
      <c r="A34" s="19" t="s">
        <v>314</v>
      </c>
      <c r="B34" s="30" t="s">
        <v>21</v>
      </c>
      <c r="C34" s="30" t="s">
        <v>22</v>
      </c>
      <c r="D34" s="30">
        <v>0</v>
      </c>
      <c r="E34" s="30">
        <v>3</v>
      </c>
      <c r="F34" s="30">
        <v>1</v>
      </c>
      <c r="G34" s="30">
        <v>1</v>
      </c>
      <c r="H34" s="19" t="s">
        <v>315</v>
      </c>
      <c r="I34" s="30">
        <v>2</v>
      </c>
      <c r="J34" s="30">
        <v>1</v>
      </c>
      <c r="K34" s="19" t="s">
        <v>316</v>
      </c>
      <c r="L34" s="30">
        <f>J34</f>
        <v>1</v>
      </c>
      <c r="M34" s="42">
        <f>J34/I34</f>
        <v>0.5</v>
      </c>
      <c r="N34" s="42">
        <f>L34/E34</f>
        <v>0.33333333333333331</v>
      </c>
      <c r="O34" s="30">
        <v>2</v>
      </c>
      <c r="P34" s="30">
        <v>3</v>
      </c>
      <c r="Q34" s="21" t="s">
        <v>590</v>
      </c>
    </row>
    <row r="35" spans="1:17" s="1" customFormat="1" ht="60" x14ac:dyDescent="0.25">
      <c r="A35" s="19" t="s">
        <v>317</v>
      </c>
      <c r="B35" s="30" t="s">
        <v>21</v>
      </c>
      <c r="C35" s="30" t="s">
        <v>22</v>
      </c>
      <c r="D35" s="30">
        <v>52</v>
      </c>
      <c r="E35" s="30">
        <v>120</v>
      </c>
      <c r="F35" s="30">
        <v>30</v>
      </c>
      <c r="G35" s="30">
        <v>39</v>
      </c>
      <c r="H35" s="19" t="s">
        <v>318</v>
      </c>
      <c r="I35" s="30">
        <v>30</v>
      </c>
      <c r="J35" s="30">
        <v>17</v>
      </c>
      <c r="K35" s="19" t="s">
        <v>319</v>
      </c>
      <c r="L35" s="30">
        <f>G35+J35</f>
        <v>56</v>
      </c>
      <c r="M35" s="42">
        <f>J35/I35</f>
        <v>0.56666666666666665</v>
      </c>
      <c r="N35" s="42">
        <f>L35/E35</f>
        <v>0.46666666666666667</v>
      </c>
      <c r="O35" s="30">
        <v>30</v>
      </c>
      <c r="P35" s="30">
        <v>30</v>
      </c>
      <c r="Q35" s="21" t="s">
        <v>590</v>
      </c>
    </row>
    <row r="36" spans="1:17" s="1" customFormat="1" ht="45" x14ac:dyDescent="0.25">
      <c r="A36" s="19" t="s">
        <v>320</v>
      </c>
      <c r="B36" s="30" t="s">
        <v>21</v>
      </c>
      <c r="C36" s="30" t="s">
        <v>22</v>
      </c>
      <c r="D36" s="30">
        <v>1480</v>
      </c>
      <c r="E36" s="30">
        <v>3000</v>
      </c>
      <c r="F36" s="30">
        <v>750</v>
      </c>
      <c r="G36" s="30">
        <v>1034</v>
      </c>
      <c r="H36" s="19" t="s">
        <v>321</v>
      </c>
      <c r="I36" s="30">
        <v>750</v>
      </c>
      <c r="J36" s="30">
        <v>456</v>
      </c>
      <c r="K36" s="19" t="s">
        <v>322</v>
      </c>
      <c r="L36" s="30">
        <f>G36+J36</f>
        <v>1490</v>
      </c>
      <c r="M36" s="42">
        <f>J36/I36</f>
        <v>0.60799999999999998</v>
      </c>
      <c r="N36" s="42">
        <f>L36/E36</f>
        <v>0.49666666666666665</v>
      </c>
      <c r="O36" s="30">
        <v>750</v>
      </c>
      <c r="P36" s="30">
        <v>750</v>
      </c>
      <c r="Q36" s="21" t="s">
        <v>590</v>
      </c>
    </row>
    <row r="37" spans="1:17" s="1" customFormat="1" ht="105" x14ac:dyDescent="0.25">
      <c r="A37" s="19" t="s">
        <v>323</v>
      </c>
      <c r="B37" s="30" t="s">
        <v>27</v>
      </c>
      <c r="C37" s="30" t="s">
        <v>22</v>
      </c>
      <c r="D37" s="30">
        <v>151</v>
      </c>
      <c r="E37" s="30">
        <v>151</v>
      </c>
      <c r="F37" s="30">
        <v>151</v>
      </c>
      <c r="G37" s="30">
        <v>151</v>
      </c>
      <c r="H37" s="19" t="s">
        <v>324</v>
      </c>
      <c r="I37" s="30">
        <v>151</v>
      </c>
      <c r="J37" s="30">
        <v>151</v>
      </c>
      <c r="K37" s="19" t="s">
        <v>325</v>
      </c>
      <c r="L37" s="30">
        <f>J37</f>
        <v>151</v>
      </c>
      <c r="M37" s="42">
        <f>J37/I37</f>
        <v>1</v>
      </c>
      <c r="N37" s="42">
        <f>L37/E37</f>
        <v>1</v>
      </c>
      <c r="O37" s="30">
        <v>151</v>
      </c>
      <c r="P37" s="30">
        <v>151</v>
      </c>
      <c r="Q37" s="21" t="s">
        <v>545</v>
      </c>
    </row>
    <row r="38" spans="1:17" s="1" customFormat="1" ht="105" x14ac:dyDescent="0.25">
      <c r="A38" s="19" t="s">
        <v>326</v>
      </c>
      <c r="B38" s="30" t="s">
        <v>27</v>
      </c>
      <c r="C38" s="30" t="s">
        <v>22</v>
      </c>
      <c r="D38" s="30">
        <v>111</v>
      </c>
      <c r="E38" s="30">
        <v>111</v>
      </c>
      <c r="F38" s="30">
        <v>111</v>
      </c>
      <c r="G38" s="30">
        <v>111</v>
      </c>
      <c r="H38" s="19" t="s">
        <v>327</v>
      </c>
      <c r="I38" s="30">
        <v>111</v>
      </c>
      <c r="J38" s="30">
        <v>108</v>
      </c>
      <c r="K38" s="19" t="s">
        <v>328</v>
      </c>
      <c r="L38" s="30">
        <f>J38</f>
        <v>108</v>
      </c>
      <c r="M38" s="42">
        <f>J38/I38</f>
        <v>0.97297297297297303</v>
      </c>
      <c r="N38" s="42">
        <f>L38/E38</f>
        <v>0.97297297297297303</v>
      </c>
      <c r="O38" s="30">
        <v>111</v>
      </c>
      <c r="P38" s="30">
        <v>111</v>
      </c>
      <c r="Q38" s="21" t="s">
        <v>545</v>
      </c>
    </row>
    <row r="39" spans="1:17" s="1" customFormat="1" x14ac:dyDescent="0.25">
      <c r="A39" s="60" t="s">
        <v>329</v>
      </c>
      <c r="B39" s="59"/>
      <c r="C39" s="59"/>
      <c r="D39" s="59"/>
      <c r="E39" s="59"/>
      <c r="F39" s="59"/>
      <c r="G39" s="59"/>
      <c r="H39" s="59"/>
      <c r="I39" s="59"/>
      <c r="J39" s="59"/>
      <c r="K39" s="59"/>
      <c r="L39" s="59"/>
      <c r="M39" s="59"/>
      <c r="N39" s="59"/>
      <c r="O39" s="59"/>
      <c r="P39" s="59"/>
      <c r="Q39" s="59"/>
    </row>
    <row r="40" spans="1:17" s="1" customFormat="1" x14ac:dyDescent="0.25">
      <c r="A40" s="58" t="s">
        <v>19</v>
      </c>
      <c r="B40" s="59"/>
      <c r="C40" s="59"/>
      <c r="D40" s="59"/>
      <c r="E40" s="59"/>
      <c r="F40" s="59"/>
      <c r="G40" s="59"/>
      <c r="H40" s="59"/>
      <c r="I40" s="59"/>
      <c r="J40" s="59"/>
      <c r="K40" s="59"/>
      <c r="L40" s="59"/>
      <c r="M40" s="59"/>
      <c r="N40" s="59"/>
      <c r="O40" s="59"/>
      <c r="P40" s="59"/>
      <c r="Q40" s="59"/>
    </row>
    <row r="41" spans="1:17" s="1" customFormat="1" ht="30" customHeight="1" x14ac:dyDescent="0.25">
      <c r="A41" s="19" t="s">
        <v>330</v>
      </c>
      <c r="B41" s="30" t="s">
        <v>21</v>
      </c>
      <c r="C41" s="30" t="s">
        <v>22</v>
      </c>
      <c r="D41" s="30">
        <v>0</v>
      </c>
      <c r="E41" s="30">
        <v>7</v>
      </c>
      <c r="F41" s="30">
        <v>0</v>
      </c>
      <c r="G41" s="30">
        <v>0</v>
      </c>
      <c r="H41" s="19" t="s">
        <v>31</v>
      </c>
      <c r="I41" s="30">
        <v>7</v>
      </c>
      <c r="J41" s="30">
        <v>0</v>
      </c>
      <c r="K41" s="19"/>
      <c r="L41" s="30">
        <f>J41</f>
        <v>0</v>
      </c>
      <c r="M41" s="42">
        <f>J41/I41</f>
        <v>0</v>
      </c>
      <c r="N41" s="42">
        <f>L41/E41</f>
        <v>0</v>
      </c>
      <c r="O41" s="30">
        <v>0</v>
      </c>
      <c r="P41" s="30">
        <v>0</v>
      </c>
      <c r="Q41" s="21" t="s">
        <v>591</v>
      </c>
    </row>
    <row r="42" spans="1:17" s="1" customFormat="1" x14ac:dyDescent="0.25">
      <c r="A42" s="58" t="s">
        <v>25</v>
      </c>
      <c r="B42" s="59"/>
      <c r="C42" s="59"/>
      <c r="D42" s="59"/>
      <c r="E42" s="59"/>
      <c r="F42" s="59"/>
      <c r="G42" s="59"/>
      <c r="H42" s="59"/>
      <c r="I42" s="59"/>
      <c r="J42" s="59"/>
      <c r="K42" s="59"/>
      <c r="L42" s="59"/>
      <c r="M42" s="59"/>
      <c r="N42" s="59"/>
      <c r="O42" s="59"/>
      <c r="P42" s="59"/>
      <c r="Q42" s="59"/>
    </row>
    <row r="43" spans="1:17" s="1" customFormat="1" ht="75" x14ac:dyDescent="0.25">
      <c r="A43" s="19" t="s">
        <v>331</v>
      </c>
      <c r="B43" s="30" t="s">
        <v>21</v>
      </c>
      <c r="C43" s="30" t="s">
        <v>22</v>
      </c>
      <c r="D43" s="30">
        <v>4</v>
      </c>
      <c r="E43" s="30">
        <v>7</v>
      </c>
      <c r="F43" s="30">
        <v>0</v>
      </c>
      <c r="G43" s="30">
        <v>0</v>
      </c>
      <c r="H43" s="19" t="s">
        <v>31</v>
      </c>
      <c r="I43" s="30">
        <v>7</v>
      </c>
      <c r="J43" s="30">
        <v>2</v>
      </c>
      <c r="K43" s="19" t="s">
        <v>636</v>
      </c>
      <c r="L43" s="30">
        <f>J43</f>
        <v>2</v>
      </c>
      <c r="M43" s="42">
        <f>J43/I43</f>
        <v>0.2857142857142857</v>
      </c>
      <c r="N43" s="42">
        <f>L43/E43</f>
        <v>0.2857142857142857</v>
      </c>
      <c r="O43" s="30">
        <v>7</v>
      </c>
      <c r="P43" s="30">
        <v>7</v>
      </c>
      <c r="Q43" s="21" t="s">
        <v>591</v>
      </c>
    </row>
    <row r="44" spans="1:17" s="1" customFormat="1" ht="45" x14ac:dyDescent="0.25">
      <c r="A44" s="19" t="s">
        <v>332</v>
      </c>
      <c r="B44" s="30" t="s">
        <v>21</v>
      </c>
      <c r="C44" s="30" t="s">
        <v>22</v>
      </c>
      <c r="D44" s="30">
        <v>3040</v>
      </c>
      <c r="E44" s="30">
        <v>3800</v>
      </c>
      <c r="F44" s="30">
        <v>800</v>
      </c>
      <c r="G44" s="30">
        <v>1110</v>
      </c>
      <c r="H44" s="19" t="s">
        <v>333</v>
      </c>
      <c r="I44" s="30">
        <v>900</v>
      </c>
      <c r="J44" s="30">
        <v>635</v>
      </c>
      <c r="K44" s="19" t="s">
        <v>334</v>
      </c>
      <c r="L44" s="30">
        <f>G44+J44</f>
        <v>1745</v>
      </c>
      <c r="M44" s="42">
        <f>J44/I44</f>
        <v>0.7055555555555556</v>
      </c>
      <c r="N44" s="42">
        <f>L44/E44</f>
        <v>0.45921052631578946</v>
      </c>
      <c r="O44" s="30">
        <v>1000</v>
      </c>
      <c r="P44" s="30">
        <v>1100</v>
      </c>
      <c r="Q44" s="21" t="s">
        <v>592</v>
      </c>
    </row>
    <row r="47" spans="1:17" ht="45" x14ac:dyDescent="0.25">
      <c r="A47" s="14" t="s">
        <v>624</v>
      </c>
      <c r="B47" s="11">
        <f>(M9+M11+M12+M13+M14+M19+M20+M21+M22+M25+M27+M28+M29+M32+M34+M35+M36+M37+M38+M41+M43+M44)/22</f>
        <v>0.68373254585885335</v>
      </c>
      <c r="D47" s="15" t="s">
        <v>630</v>
      </c>
      <c r="E47" s="11">
        <f>(N9+N11+N12+N13+N14+N17+N19+N20+N21+N22+N25+N27+N28+N29+N32+N34+N35+N36+N37+N38+N41+N43+N44)/23</f>
        <v>0.61596036502336693</v>
      </c>
    </row>
    <row r="48" spans="1:17" ht="105" x14ac:dyDescent="0.25">
      <c r="A48" s="14" t="s">
        <v>625</v>
      </c>
      <c r="B48" s="11">
        <f>B47*0.17</f>
        <v>0.11623453279600508</v>
      </c>
      <c r="D48" s="15" t="s">
        <v>627</v>
      </c>
      <c r="E48" s="11">
        <f>E47*0.17</f>
        <v>0.10471326205397238</v>
      </c>
    </row>
  </sheetData>
  <sheetProtection formatCells="0" formatColumns="0" formatRows="0" insertColumns="0" insertRows="0" insertHyperlinks="0" deleteColumns="0" deleteRows="0" sort="0" autoFilter="0" pivotTables="0"/>
  <mergeCells count="15">
    <mergeCell ref="A40:Q40"/>
    <mergeCell ref="A42:Q42"/>
    <mergeCell ref="A30:Q30"/>
    <mergeCell ref="A31:Q31"/>
    <mergeCell ref="A33:Q33"/>
    <mergeCell ref="A26:Q26"/>
    <mergeCell ref="A15:Q15"/>
    <mergeCell ref="A16:Q16"/>
    <mergeCell ref="A18:Q18"/>
    <mergeCell ref="A39:Q39"/>
    <mergeCell ref="A7:Q7"/>
    <mergeCell ref="A8:Q8"/>
    <mergeCell ref="A10:Q10"/>
    <mergeCell ref="A23:Q23"/>
    <mergeCell ref="A24:Q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8"/>
  <sheetViews>
    <sheetView zoomScale="90" zoomScaleNormal="90" workbookViewId="0">
      <pane ySplit="6" topLeftCell="A37" activePane="bottomLeft" state="frozen"/>
      <selection pane="bottomLeft" activeCell="E38" sqref="E38"/>
    </sheetView>
  </sheetViews>
  <sheetFormatPr baseColWidth="10" defaultColWidth="30" defaultRowHeight="15" x14ac:dyDescent="0.25"/>
  <cols>
    <col min="1" max="1" width="30" style="8"/>
    <col min="2" max="2" width="17.5703125" style="10" customWidth="1"/>
    <col min="3" max="3" width="16.7109375" style="10" customWidth="1"/>
    <col min="4" max="4" width="7.85546875" style="10" customWidth="1"/>
    <col min="5" max="5" width="11.28515625" style="10" customWidth="1"/>
    <col min="6" max="6" width="9.7109375" style="10" customWidth="1"/>
    <col min="7" max="7" width="13.140625" style="10" customWidth="1"/>
    <col min="8" max="8" width="30" style="8"/>
    <col min="9" max="9" width="10" style="10" customWidth="1"/>
    <col min="10" max="10" width="16.7109375" style="10" customWidth="1"/>
    <col min="11" max="11" width="30" style="8"/>
    <col min="12" max="12" width="13.28515625" style="10" customWidth="1"/>
    <col min="13" max="13" width="14.7109375" style="10" customWidth="1"/>
    <col min="14" max="14" width="12.85546875" style="10" customWidth="1"/>
    <col min="15" max="15" width="9.140625" style="10" customWidth="1"/>
    <col min="16" max="16" width="9.5703125" style="10" customWidth="1"/>
  </cols>
  <sheetData>
    <row r="1" spans="1:17" x14ac:dyDescent="0.25">
      <c r="C1" s="9" t="s">
        <v>0</v>
      </c>
    </row>
    <row r="2" spans="1:17" x14ac:dyDescent="0.25">
      <c r="C2" s="9" t="s">
        <v>1</v>
      </c>
    </row>
    <row r="3" spans="1:17" x14ac:dyDescent="0.25">
      <c r="C3" s="9"/>
    </row>
    <row r="4" spans="1:17" x14ac:dyDescent="0.25">
      <c r="C4" s="9" t="s">
        <v>335</v>
      </c>
    </row>
    <row r="6" spans="1:17" s="8" customFormat="1" ht="30" x14ac:dyDescent="0.25">
      <c r="A6" s="32" t="s">
        <v>3</v>
      </c>
      <c r="B6" s="32" t="s">
        <v>4</v>
      </c>
      <c r="C6" s="32" t="s">
        <v>5</v>
      </c>
      <c r="D6" s="31" t="s">
        <v>6</v>
      </c>
      <c r="E6" s="31" t="s">
        <v>572</v>
      </c>
      <c r="F6" s="33" t="s">
        <v>7</v>
      </c>
      <c r="G6" s="34" t="s">
        <v>542</v>
      </c>
      <c r="H6" s="36" t="s">
        <v>543</v>
      </c>
      <c r="I6" s="33" t="s">
        <v>9</v>
      </c>
      <c r="J6" s="34" t="s">
        <v>10</v>
      </c>
      <c r="K6" s="36" t="s">
        <v>11</v>
      </c>
      <c r="L6" s="35" t="s">
        <v>12</v>
      </c>
      <c r="M6" s="35" t="s">
        <v>13</v>
      </c>
      <c r="N6" s="35" t="s">
        <v>14</v>
      </c>
      <c r="O6" s="33" t="s">
        <v>15</v>
      </c>
      <c r="P6" s="33" t="s">
        <v>16</v>
      </c>
      <c r="Q6" s="32" t="s">
        <v>17</v>
      </c>
    </row>
    <row r="7" spans="1:17" s="1" customFormat="1" x14ac:dyDescent="0.25">
      <c r="A7" s="60" t="s">
        <v>336</v>
      </c>
      <c r="B7" s="59"/>
      <c r="C7" s="59"/>
      <c r="D7" s="59"/>
      <c r="E7" s="59"/>
      <c r="F7" s="59"/>
      <c r="G7" s="59"/>
      <c r="H7" s="59"/>
      <c r="I7" s="59"/>
      <c r="J7" s="59"/>
      <c r="K7" s="59"/>
      <c r="L7" s="59"/>
      <c r="M7" s="59"/>
      <c r="N7" s="59"/>
      <c r="O7" s="59"/>
      <c r="P7" s="59"/>
      <c r="Q7" s="59"/>
    </row>
    <row r="8" spans="1:17" s="1" customFormat="1" x14ac:dyDescent="0.25">
      <c r="A8" s="58" t="s">
        <v>19</v>
      </c>
      <c r="B8" s="59"/>
      <c r="C8" s="59"/>
      <c r="D8" s="59"/>
      <c r="E8" s="59"/>
      <c r="F8" s="59"/>
      <c r="G8" s="59"/>
      <c r="H8" s="59"/>
      <c r="I8" s="59"/>
      <c r="J8" s="59"/>
      <c r="K8" s="59"/>
      <c r="L8" s="59"/>
      <c r="M8" s="59"/>
      <c r="N8" s="59"/>
      <c r="O8" s="59"/>
      <c r="P8" s="59"/>
      <c r="Q8" s="59"/>
    </row>
    <row r="9" spans="1:17" s="1" customFormat="1" ht="105" x14ac:dyDescent="0.25">
      <c r="A9" s="19" t="s">
        <v>337</v>
      </c>
      <c r="B9" s="30" t="s">
        <v>21</v>
      </c>
      <c r="C9" s="30" t="s">
        <v>22</v>
      </c>
      <c r="D9" s="30">
        <v>100</v>
      </c>
      <c r="E9" s="30">
        <v>30</v>
      </c>
      <c r="F9" s="30">
        <v>6</v>
      </c>
      <c r="G9" s="30">
        <v>10</v>
      </c>
      <c r="H9" s="19" t="s">
        <v>338</v>
      </c>
      <c r="I9" s="30">
        <v>15</v>
      </c>
      <c r="J9" s="30">
        <v>19</v>
      </c>
      <c r="K9" s="19" t="s">
        <v>339</v>
      </c>
      <c r="L9" s="30">
        <f>J9</f>
        <v>19</v>
      </c>
      <c r="M9" s="42">
        <v>1</v>
      </c>
      <c r="N9" s="42">
        <f>L9/E9</f>
        <v>0.6333333333333333</v>
      </c>
      <c r="O9" s="30">
        <v>24</v>
      </c>
      <c r="P9" s="30">
        <v>30</v>
      </c>
      <c r="Q9" s="21" t="s">
        <v>593</v>
      </c>
    </row>
    <row r="10" spans="1:17" s="1" customFormat="1" x14ac:dyDescent="0.25">
      <c r="A10" s="58" t="s">
        <v>25</v>
      </c>
      <c r="B10" s="59"/>
      <c r="C10" s="59"/>
      <c r="D10" s="59"/>
      <c r="E10" s="59"/>
      <c r="F10" s="59"/>
      <c r="G10" s="59"/>
      <c r="H10" s="59"/>
      <c r="I10" s="59"/>
      <c r="J10" s="59"/>
      <c r="K10" s="59"/>
      <c r="L10" s="59"/>
      <c r="M10" s="59"/>
      <c r="N10" s="59"/>
      <c r="O10" s="59"/>
      <c r="P10" s="59"/>
      <c r="Q10" s="59"/>
    </row>
    <row r="11" spans="1:17" s="1" customFormat="1" ht="210" x14ac:dyDescent="0.25">
      <c r="A11" s="19" t="s">
        <v>340</v>
      </c>
      <c r="B11" s="30" t="s">
        <v>21</v>
      </c>
      <c r="C11" s="30" t="s">
        <v>22</v>
      </c>
      <c r="D11" s="30">
        <v>20</v>
      </c>
      <c r="E11" s="30">
        <v>6</v>
      </c>
      <c r="F11" s="30">
        <v>1</v>
      </c>
      <c r="G11" s="30">
        <v>1</v>
      </c>
      <c r="H11" s="19" t="s">
        <v>341</v>
      </c>
      <c r="I11" s="30">
        <v>3</v>
      </c>
      <c r="J11" s="30">
        <v>4</v>
      </c>
      <c r="K11" s="19" t="s">
        <v>342</v>
      </c>
      <c r="L11" s="30">
        <f t="shared" ref="L11:L17" si="0">J11</f>
        <v>4</v>
      </c>
      <c r="M11" s="42">
        <v>1</v>
      </c>
      <c r="N11" s="42">
        <f>L11/E11</f>
        <v>0.66666666666666663</v>
      </c>
      <c r="O11" s="30">
        <v>5</v>
      </c>
      <c r="P11" s="30">
        <v>6</v>
      </c>
      <c r="Q11" s="21" t="s">
        <v>594</v>
      </c>
    </row>
    <row r="12" spans="1:17" s="1" customFormat="1" ht="270" x14ac:dyDescent="0.25">
      <c r="A12" s="19" t="s">
        <v>343</v>
      </c>
      <c r="B12" s="30" t="s">
        <v>21</v>
      </c>
      <c r="C12" s="30" t="s">
        <v>22</v>
      </c>
      <c r="D12" s="30">
        <v>30</v>
      </c>
      <c r="E12" s="30">
        <v>6</v>
      </c>
      <c r="F12" s="30">
        <v>1</v>
      </c>
      <c r="G12" s="30">
        <v>2</v>
      </c>
      <c r="H12" s="19" t="s">
        <v>344</v>
      </c>
      <c r="I12" s="30">
        <v>3</v>
      </c>
      <c r="J12" s="30">
        <v>4</v>
      </c>
      <c r="K12" s="19" t="s">
        <v>345</v>
      </c>
      <c r="L12" s="30">
        <f t="shared" si="0"/>
        <v>4</v>
      </c>
      <c r="M12" s="42">
        <v>1</v>
      </c>
      <c r="N12" s="42">
        <f>L12/E12</f>
        <v>0.66666666666666663</v>
      </c>
      <c r="O12" s="30">
        <v>5</v>
      </c>
      <c r="P12" s="30">
        <v>6</v>
      </c>
      <c r="Q12" s="21" t="s">
        <v>595</v>
      </c>
    </row>
    <row r="13" spans="1:17" s="1" customFormat="1" ht="135" x14ac:dyDescent="0.25">
      <c r="A13" s="19" t="s">
        <v>346</v>
      </c>
      <c r="B13" s="30" t="s">
        <v>21</v>
      </c>
      <c r="C13" s="30" t="s">
        <v>22</v>
      </c>
      <c r="D13" s="30">
        <v>25</v>
      </c>
      <c r="E13" s="30">
        <v>10</v>
      </c>
      <c r="F13" s="30">
        <v>2</v>
      </c>
      <c r="G13" s="30">
        <v>3</v>
      </c>
      <c r="H13" s="19" t="s">
        <v>347</v>
      </c>
      <c r="I13" s="30">
        <v>5</v>
      </c>
      <c r="J13" s="30">
        <v>5</v>
      </c>
      <c r="K13" s="19" t="s">
        <v>348</v>
      </c>
      <c r="L13" s="30">
        <f t="shared" si="0"/>
        <v>5</v>
      </c>
      <c r="M13" s="42">
        <f>J13/I13</f>
        <v>1</v>
      </c>
      <c r="N13" s="42">
        <f>L13/E13</f>
        <v>0.5</v>
      </c>
      <c r="O13" s="30">
        <v>8</v>
      </c>
      <c r="P13" s="30">
        <v>10</v>
      </c>
      <c r="Q13" s="21" t="s">
        <v>596</v>
      </c>
    </row>
    <row r="14" spans="1:17" s="1" customFormat="1" ht="150" x14ac:dyDescent="0.25">
      <c r="A14" s="19" t="s">
        <v>349</v>
      </c>
      <c r="B14" s="30" t="s">
        <v>21</v>
      </c>
      <c r="C14" s="30" t="s">
        <v>22</v>
      </c>
      <c r="D14" s="30">
        <v>25</v>
      </c>
      <c r="E14" s="30">
        <v>8</v>
      </c>
      <c r="F14" s="30">
        <v>2</v>
      </c>
      <c r="G14" s="30">
        <v>4</v>
      </c>
      <c r="H14" s="19" t="s">
        <v>350</v>
      </c>
      <c r="I14" s="30">
        <v>4</v>
      </c>
      <c r="J14" s="30">
        <v>6</v>
      </c>
      <c r="K14" s="19" t="s">
        <v>351</v>
      </c>
      <c r="L14" s="30">
        <f t="shared" si="0"/>
        <v>6</v>
      </c>
      <c r="M14" s="42">
        <v>1</v>
      </c>
      <c r="N14" s="42">
        <f>L14/E14</f>
        <v>0.75</v>
      </c>
      <c r="O14" s="30">
        <v>6</v>
      </c>
      <c r="P14" s="30">
        <v>8</v>
      </c>
      <c r="Q14" s="21" t="s">
        <v>597</v>
      </c>
    </row>
    <row r="15" spans="1:17" s="1" customFormat="1" ht="180" x14ac:dyDescent="0.25">
      <c r="A15" s="19" t="s">
        <v>352</v>
      </c>
      <c r="B15" s="30" t="s">
        <v>21</v>
      </c>
      <c r="C15" s="30" t="s">
        <v>22</v>
      </c>
      <c r="D15" s="30">
        <v>22</v>
      </c>
      <c r="E15" s="30">
        <v>8</v>
      </c>
      <c r="F15" s="30">
        <v>2</v>
      </c>
      <c r="G15" s="30">
        <v>8</v>
      </c>
      <c r="H15" s="19" t="s">
        <v>353</v>
      </c>
      <c r="I15" s="30">
        <v>4</v>
      </c>
      <c r="J15" s="30">
        <v>12</v>
      </c>
      <c r="K15" s="19" t="s">
        <v>354</v>
      </c>
      <c r="L15" s="30">
        <f t="shared" si="0"/>
        <v>12</v>
      </c>
      <c r="M15" s="42">
        <v>1</v>
      </c>
      <c r="N15" s="42">
        <v>1</v>
      </c>
      <c r="O15" s="30">
        <v>6</v>
      </c>
      <c r="P15" s="30">
        <v>8</v>
      </c>
      <c r="Q15" s="21" t="s">
        <v>598</v>
      </c>
    </row>
    <row r="16" spans="1:17" s="1" customFormat="1" ht="150" x14ac:dyDescent="0.25">
      <c r="A16" s="19" t="s">
        <v>355</v>
      </c>
      <c r="B16" s="30" t="s">
        <v>21</v>
      </c>
      <c r="C16" s="30" t="s">
        <v>22</v>
      </c>
      <c r="D16" s="30">
        <v>200</v>
      </c>
      <c r="E16" s="30">
        <v>200</v>
      </c>
      <c r="F16" s="30">
        <v>140</v>
      </c>
      <c r="G16" s="30">
        <v>276</v>
      </c>
      <c r="H16" s="19" t="s">
        <v>356</v>
      </c>
      <c r="I16" s="30">
        <v>160</v>
      </c>
      <c r="J16" s="30">
        <v>240</v>
      </c>
      <c r="K16" s="19" t="s">
        <v>357</v>
      </c>
      <c r="L16" s="30">
        <f t="shared" si="0"/>
        <v>240</v>
      </c>
      <c r="M16" s="42">
        <v>1</v>
      </c>
      <c r="N16" s="42">
        <v>1</v>
      </c>
      <c r="O16" s="30">
        <v>180</v>
      </c>
      <c r="P16" s="30">
        <v>200</v>
      </c>
      <c r="Q16" s="21" t="s">
        <v>598</v>
      </c>
    </row>
    <row r="17" spans="1:17" s="1" customFormat="1" ht="75" x14ac:dyDescent="0.25">
      <c r="A17" s="19" t="s">
        <v>358</v>
      </c>
      <c r="B17" s="30" t="s">
        <v>21</v>
      </c>
      <c r="C17" s="30" t="s">
        <v>64</v>
      </c>
      <c r="D17" s="30">
        <v>70</v>
      </c>
      <c r="E17" s="30">
        <v>80</v>
      </c>
      <c r="F17" s="30">
        <v>70</v>
      </c>
      <c r="G17" s="30">
        <v>88</v>
      </c>
      <c r="H17" s="19" t="s">
        <v>359</v>
      </c>
      <c r="I17" s="30">
        <v>73.3</v>
      </c>
      <c r="J17" s="30">
        <v>90.57</v>
      </c>
      <c r="K17" s="19" t="s">
        <v>360</v>
      </c>
      <c r="L17" s="30">
        <f t="shared" si="0"/>
        <v>90.57</v>
      </c>
      <c r="M17" s="42">
        <v>1</v>
      </c>
      <c r="N17" s="42">
        <v>1</v>
      </c>
      <c r="O17" s="30">
        <v>76.599999999999994</v>
      </c>
      <c r="P17" s="30">
        <v>80</v>
      </c>
      <c r="Q17" s="21" t="s">
        <v>599</v>
      </c>
    </row>
    <row r="18" spans="1:17" s="1" customFormat="1" x14ac:dyDescent="0.25">
      <c r="A18" s="60" t="s">
        <v>361</v>
      </c>
      <c r="B18" s="59"/>
      <c r="C18" s="59"/>
      <c r="D18" s="59"/>
      <c r="E18" s="59"/>
      <c r="F18" s="59"/>
      <c r="G18" s="59"/>
      <c r="H18" s="59"/>
      <c r="I18" s="59"/>
      <c r="J18" s="59"/>
      <c r="K18" s="59"/>
      <c r="L18" s="59"/>
      <c r="M18" s="59"/>
      <c r="N18" s="59"/>
      <c r="O18" s="59"/>
      <c r="P18" s="59"/>
      <c r="Q18" s="59"/>
    </row>
    <row r="19" spans="1:17" s="1" customFormat="1" x14ac:dyDescent="0.25">
      <c r="A19" s="58" t="s">
        <v>19</v>
      </c>
      <c r="B19" s="59"/>
      <c r="C19" s="59"/>
      <c r="D19" s="59"/>
      <c r="E19" s="59"/>
      <c r="F19" s="59"/>
      <c r="G19" s="59"/>
      <c r="H19" s="59"/>
      <c r="I19" s="59"/>
      <c r="J19" s="59"/>
      <c r="K19" s="59"/>
      <c r="L19" s="59"/>
      <c r="M19" s="59"/>
      <c r="N19" s="59"/>
      <c r="O19" s="59"/>
      <c r="P19" s="59"/>
      <c r="Q19" s="59"/>
    </row>
    <row r="20" spans="1:17" s="1" customFormat="1" ht="60" x14ac:dyDescent="0.25">
      <c r="A20" s="19" t="s">
        <v>362</v>
      </c>
      <c r="B20" s="30" t="s">
        <v>27</v>
      </c>
      <c r="C20" s="30" t="s">
        <v>22</v>
      </c>
      <c r="D20" s="30">
        <v>12</v>
      </c>
      <c r="E20" s="30">
        <v>12</v>
      </c>
      <c r="F20" s="30">
        <v>12</v>
      </c>
      <c r="G20" s="30">
        <v>12</v>
      </c>
      <c r="H20" s="19" t="s">
        <v>363</v>
      </c>
      <c r="I20" s="30">
        <v>12</v>
      </c>
      <c r="J20" s="30">
        <v>17</v>
      </c>
      <c r="K20" s="19" t="s">
        <v>364</v>
      </c>
      <c r="L20" s="30">
        <f>J20</f>
        <v>17</v>
      </c>
      <c r="M20" s="42">
        <v>1</v>
      </c>
      <c r="N20" s="42">
        <v>1</v>
      </c>
      <c r="O20" s="30">
        <v>12</v>
      </c>
      <c r="P20" s="30">
        <v>12</v>
      </c>
      <c r="Q20" s="21" t="s">
        <v>599</v>
      </c>
    </row>
    <row r="21" spans="1:17" s="1" customFormat="1" x14ac:dyDescent="0.25">
      <c r="A21" s="58" t="s">
        <v>25</v>
      </c>
      <c r="B21" s="59"/>
      <c r="C21" s="59"/>
      <c r="D21" s="59"/>
      <c r="E21" s="59"/>
      <c r="F21" s="59"/>
      <c r="G21" s="59"/>
      <c r="H21" s="59"/>
      <c r="I21" s="59"/>
      <c r="J21" s="59"/>
      <c r="K21" s="59"/>
      <c r="L21" s="59"/>
      <c r="M21" s="59"/>
      <c r="N21" s="59"/>
      <c r="O21" s="59"/>
      <c r="P21" s="59"/>
      <c r="Q21" s="59"/>
    </row>
    <row r="22" spans="1:17" s="1" customFormat="1" ht="180" x14ac:dyDescent="0.25">
      <c r="A22" s="19" t="s">
        <v>365</v>
      </c>
      <c r="B22" s="30" t="s">
        <v>27</v>
      </c>
      <c r="C22" s="30" t="s">
        <v>22</v>
      </c>
      <c r="D22" s="30">
        <v>8</v>
      </c>
      <c r="E22" s="30">
        <v>8</v>
      </c>
      <c r="F22" s="30">
        <v>8</v>
      </c>
      <c r="G22" s="30">
        <v>8</v>
      </c>
      <c r="H22" s="19" t="s">
        <v>366</v>
      </c>
      <c r="I22" s="30">
        <v>8</v>
      </c>
      <c r="J22" s="30">
        <v>11</v>
      </c>
      <c r="K22" s="19" t="s">
        <v>367</v>
      </c>
      <c r="L22" s="30">
        <f>J22</f>
        <v>11</v>
      </c>
      <c r="M22" s="42">
        <v>1</v>
      </c>
      <c r="N22" s="42">
        <v>1</v>
      </c>
      <c r="O22" s="30">
        <v>8</v>
      </c>
      <c r="P22" s="30">
        <v>8</v>
      </c>
      <c r="Q22" s="21" t="s">
        <v>599</v>
      </c>
    </row>
    <row r="23" spans="1:17" s="1" customFormat="1" ht="150" x14ac:dyDescent="0.25">
      <c r="A23" s="19" t="s">
        <v>368</v>
      </c>
      <c r="B23" s="30" t="s">
        <v>27</v>
      </c>
      <c r="C23" s="30" t="s">
        <v>22</v>
      </c>
      <c r="D23" s="30">
        <v>4</v>
      </c>
      <c r="E23" s="30">
        <v>4</v>
      </c>
      <c r="F23" s="30">
        <v>4</v>
      </c>
      <c r="G23" s="30">
        <v>4</v>
      </c>
      <c r="H23" s="19" t="s">
        <v>369</v>
      </c>
      <c r="I23" s="30">
        <v>4</v>
      </c>
      <c r="J23" s="30">
        <v>6</v>
      </c>
      <c r="K23" s="19" t="s">
        <v>370</v>
      </c>
      <c r="L23" s="30">
        <f>J23</f>
        <v>6</v>
      </c>
      <c r="M23" s="42">
        <v>1</v>
      </c>
      <c r="N23" s="42">
        <v>1</v>
      </c>
      <c r="O23" s="30">
        <v>4</v>
      </c>
      <c r="P23" s="30">
        <v>4</v>
      </c>
      <c r="Q23" s="21" t="s">
        <v>599</v>
      </c>
    </row>
    <row r="24" spans="1:17" s="1" customFormat="1" x14ac:dyDescent="0.25">
      <c r="A24" s="60" t="s">
        <v>371</v>
      </c>
      <c r="B24" s="59"/>
      <c r="C24" s="59"/>
      <c r="D24" s="59"/>
      <c r="E24" s="59"/>
      <c r="F24" s="59"/>
      <c r="G24" s="59"/>
      <c r="H24" s="59"/>
      <c r="I24" s="59"/>
      <c r="J24" s="59"/>
      <c r="K24" s="59"/>
      <c r="L24" s="59"/>
      <c r="M24" s="59"/>
      <c r="N24" s="59"/>
      <c r="O24" s="59"/>
      <c r="P24" s="59"/>
      <c r="Q24" s="59"/>
    </row>
    <row r="25" spans="1:17" s="1" customFormat="1" x14ac:dyDescent="0.25">
      <c r="A25" s="58" t="s">
        <v>19</v>
      </c>
      <c r="B25" s="59"/>
      <c r="C25" s="59"/>
      <c r="D25" s="59"/>
      <c r="E25" s="59"/>
      <c r="F25" s="59"/>
      <c r="G25" s="59"/>
      <c r="H25" s="59"/>
      <c r="I25" s="59"/>
      <c r="J25" s="59"/>
      <c r="K25" s="59"/>
      <c r="L25" s="59"/>
      <c r="M25" s="59"/>
      <c r="N25" s="59"/>
      <c r="O25" s="59"/>
      <c r="P25" s="59"/>
      <c r="Q25" s="59"/>
    </row>
    <row r="26" spans="1:17" s="1" customFormat="1" ht="165" x14ac:dyDescent="0.25">
      <c r="A26" s="19" t="s">
        <v>372</v>
      </c>
      <c r="B26" s="30" t="s">
        <v>21</v>
      </c>
      <c r="C26" s="30" t="s">
        <v>22</v>
      </c>
      <c r="D26" s="30">
        <v>0</v>
      </c>
      <c r="E26" s="30">
        <v>1</v>
      </c>
      <c r="F26" s="30">
        <v>0</v>
      </c>
      <c r="G26" s="30">
        <v>0</v>
      </c>
      <c r="H26" s="19" t="s">
        <v>31</v>
      </c>
      <c r="I26" s="30">
        <v>1</v>
      </c>
      <c r="J26" s="30">
        <v>1</v>
      </c>
      <c r="K26" s="19" t="s">
        <v>373</v>
      </c>
      <c r="L26" s="30">
        <f>J26</f>
        <v>1</v>
      </c>
      <c r="M26" s="42">
        <f>J26/I26</f>
        <v>1</v>
      </c>
      <c r="N26" s="42">
        <f>L26/E26</f>
        <v>1</v>
      </c>
      <c r="O26" s="30">
        <v>0</v>
      </c>
      <c r="P26" s="30">
        <v>0</v>
      </c>
      <c r="Q26" s="21" t="s">
        <v>600</v>
      </c>
    </row>
    <row r="27" spans="1:17" s="1" customFormat="1" x14ac:dyDescent="0.25">
      <c r="A27" s="58" t="s">
        <v>25</v>
      </c>
      <c r="B27" s="59"/>
      <c r="C27" s="59"/>
      <c r="D27" s="59"/>
      <c r="E27" s="59"/>
      <c r="F27" s="59"/>
      <c r="G27" s="59"/>
      <c r="H27" s="59"/>
      <c r="I27" s="59"/>
      <c r="J27" s="59"/>
      <c r="K27" s="59"/>
      <c r="L27" s="59"/>
      <c r="M27" s="59"/>
      <c r="N27" s="59"/>
      <c r="O27" s="59"/>
      <c r="P27" s="59"/>
      <c r="Q27" s="59"/>
    </row>
    <row r="28" spans="1:17" s="1" customFormat="1" ht="90" x14ac:dyDescent="0.25">
      <c r="A28" s="19" t="s">
        <v>374</v>
      </c>
      <c r="B28" s="30" t="s">
        <v>21</v>
      </c>
      <c r="C28" s="30" t="s">
        <v>22</v>
      </c>
      <c r="D28" s="30">
        <v>1</v>
      </c>
      <c r="E28" s="30">
        <v>4</v>
      </c>
      <c r="F28" s="30">
        <v>1</v>
      </c>
      <c r="G28" s="30">
        <v>1</v>
      </c>
      <c r="H28" s="19" t="s">
        <v>375</v>
      </c>
      <c r="I28" s="30">
        <v>1</v>
      </c>
      <c r="J28" s="30">
        <v>2</v>
      </c>
      <c r="K28" s="19" t="s">
        <v>376</v>
      </c>
      <c r="L28" s="30">
        <f>G28+J28</f>
        <v>3</v>
      </c>
      <c r="M28" s="42">
        <v>1</v>
      </c>
      <c r="N28" s="42">
        <f>L28/E28</f>
        <v>0.75</v>
      </c>
      <c r="O28" s="30">
        <v>1</v>
      </c>
      <c r="P28" s="30">
        <v>1</v>
      </c>
      <c r="Q28" s="21" t="s">
        <v>600</v>
      </c>
    </row>
    <row r="29" spans="1:17" s="1" customFormat="1" ht="60" x14ac:dyDescent="0.25">
      <c r="A29" s="19" t="s">
        <v>377</v>
      </c>
      <c r="B29" s="30" t="s">
        <v>21</v>
      </c>
      <c r="C29" s="30" t="s">
        <v>22</v>
      </c>
      <c r="D29" s="30">
        <v>1</v>
      </c>
      <c r="E29" s="30">
        <v>1</v>
      </c>
      <c r="F29" s="30">
        <v>0</v>
      </c>
      <c r="G29" s="30">
        <v>0</v>
      </c>
      <c r="H29" s="19" t="s">
        <v>378</v>
      </c>
      <c r="I29" s="30">
        <v>1</v>
      </c>
      <c r="J29" s="30">
        <v>0</v>
      </c>
      <c r="K29" s="19" t="s">
        <v>379</v>
      </c>
      <c r="L29" s="30">
        <f>J29</f>
        <v>0</v>
      </c>
      <c r="M29" s="42">
        <f>J29/I29</f>
        <v>0</v>
      </c>
      <c r="N29" s="42">
        <f>L29/E29</f>
        <v>0</v>
      </c>
      <c r="O29" s="30">
        <v>0</v>
      </c>
      <c r="P29" s="30">
        <v>0</v>
      </c>
      <c r="Q29" s="21" t="s">
        <v>600</v>
      </c>
    </row>
    <row r="30" spans="1:17" s="1" customFormat="1" x14ac:dyDescent="0.25">
      <c r="A30" s="60" t="s">
        <v>380</v>
      </c>
      <c r="B30" s="59"/>
      <c r="C30" s="59"/>
      <c r="D30" s="59"/>
      <c r="E30" s="59"/>
      <c r="F30" s="59"/>
      <c r="G30" s="59"/>
      <c r="H30" s="59"/>
      <c r="I30" s="59"/>
      <c r="J30" s="59"/>
      <c r="K30" s="59"/>
      <c r="L30" s="59"/>
      <c r="M30" s="59"/>
      <c r="N30" s="59"/>
      <c r="O30" s="59"/>
      <c r="P30" s="59"/>
      <c r="Q30" s="59"/>
    </row>
    <row r="31" spans="1:17" s="1" customFormat="1" x14ac:dyDescent="0.25">
      <c r="A31" s="58" t="s">
        <v>19</v>
      </c>
      <c r="B31" s="59"/>
      <c r="C31" s="59"/>
      <c r="D31" s="59"/>
      <c r="E31" s="59"/>
      <c r="F31" s="59"/>
      <c r="G31" s="59"/>
      <c r="H31" s="59"/>
      <c r="I31" s="59"/>
      <c r="J31" s="59"/>
      <c r="K31" s="59"/>
      <c r="L31" s="59"/>
      <c r="M31" s="59"/>
      <c r="N31" s="59"/>
      <c r="O31" s="59"/>
      <c r="P31" s="59"/>
      <c r="Q31" s="59"/>
    </row>
    <row r="32" spans="1:17" s="1" customFormat="1" ht="165" x14ac:dyDescent="0.25">
      <c r="A32" s="19" t="s">
        <v>381</v>
      </c>
      <c r="B32" s="30" t="s">
        <v>21</v>
      </c>
      <c r="C32" s="30" t="s">
        <v>22</v>
      </c>
      <c r="D32" s="30">
        <v>1</v>
      </c>
      <c r="E32" s="30">
        <v>2</v>
      </c>
      <c r="F32" s="30">
        <v>1</v>
      </c>
      <c r="G32" s="30">
        <v>1</v>
      </c>
      <c r="H32" s="19" t="s">
        <v>382</v>
      </c>
      <c r="I32" s="30">
        <v>0</v>
      </c>
      <c r="J32" s="30">
        <v>0</v>
      </c>
      <c r="K32" s="19" t="s">
        <v>123</v>
      </c>
      <c r="L32" s="30">
        <f>G32</f>
        <v>1</v>
      </c>
      <c r="M32" s="46">
        <v>0</v>
      </c>
      <c r="N32" s="42">
        <f>L32/E32</f>
        <v>0.5</v>
      </c>
      <c r="O32" s="30">
        <v>0</v>
      </c>
      <c r="P32" s="30">
        <v>1</v>
      </c>
      <c r="Q32" s="21" t="s">
        <v>601</v>
      </c>
    </row>
    <row r="33" spans="1:17" s="1" customFormat="1" x14ac:dyDescent="0.25">
      <c r="A33" s="58" t="s">
        <v>25</v>
      </c>
      <c r="B33" s="59"/>
      <c r="C33" s="59"/>
      <c r="D33" s="59"/>
      <c r="E33" s="59"/>
      <c r="F33" s="59"/>
      <c r="G33" s="59"/>
      <c r="H33" s="59"/>
      <c r="I33" s="59"/>
      <c r="J33" s="59"/>
      <c r="K33" s="59"/>
      <c r="L33" s="59"/>
      <c r="M33" s="59"/>
      <c r="N33" s="59"/>
      <c r="O33" s="59"/>
      <c r="P33" s="59"/>
      <c r="Q33" s="59"/>
    </row>
    <row r="34" spans="1:17" s="1" customFormat="1" ht="180" x14ac:dyDescent="0.25">
      <c r="A34" s="19" t="s">
        <v>383</v>
      </c>
      <c r="B34" s="30" t="s">
        <v>21</v>
      </c>
      <c r="C34" s="30" t="s">
        <v>22</v>
      </c>
      <c r="D34" s="30">
        <v>620</v>
      </c>
      <c r="E34" s="30">
        <v>1000</v>
      </c>
      <c r="F34" s="30">
        <v>620</v>
      </c>
      <c r="G34" s="30">
        <v>840</v>
      </c>
      <c r="H34" s="19" t="s">
        <v>384</v>
      </c>
      <c r="I34" s="30">
        <v>750</v>
      </c>
      <c r="J34" s="30">
        <v>820</v>
      </c>
      <c r="K34" s="19" t="s">
        <v>385</v>
      </c>
      <c r="L34" s="30">
        <f>J34</f>
        <v>820</v>
      </c>
      <c r="M34" s="42">
        <v>1</v>
      </c>
      <c r="N34" s="42">
        <f>L34/E34</f>
        <v>0.82</v>
      </c>
      <c r="O34" s="30">
        <v>880</v>
      </c>
      <c r="P34" s="30">
        <v>1000</v>
      </c>
      <c r="Q34" s="21" t="s">
        <v>601</v>
      </c>
    </row>
    <row r="37" spans="1:17" ht="90" x14ac:dyDescent="0.25">
      <c r="A37" s="14" t="s">
        <v>624</v>
      </c>
      <c r="B37" s="11">
        <f>(M9+M11+M12+M13+M14+M15+M16+M17+M20+M22+M23+M26+M28+M29+M34)/15</f>
        <v>0.93333333333333335</v>
      </c>
      <c r="D37" s="15" t="s">
        <v>634</v>
      </c>
      <c r="E37" s="11">
        <f>(N9+N11+N12+N13+N14+N15+N16+N17+N20+N22+N23+N26+N28+N29+N32+N34)/16</f>
        <v>0.76791666666666669</v>
      </c>
    </row>
    <row r="38" spans="1:17" ht="135" x14ac:dyDescent="0.25">
      <c r="A38" s="14" t="s">
        <v>629</v>
      </c>
      <c r="B38" s="11">
        <f>B37*0.1</f>
        <v>9.3333333333333338E-2</v>
      </c>
      <c r="D38" s="15" t="s">
        <v>627</v>
      </c>
      <c r="E38" s="11">
        <f>E37*0.1</f>
        <v>7.6791666666666675E-2</v>
      </c>
    </row>
  </sheetData>
  <sheetProtection formatCells="0" formatColumns="0" formatRows="0" insertColumns="0" insertRows="0" insertHyperlinks="0" deleteColumns="0" deleteRows="0" sort="0" autoFilter="0" pivotTables="0"/>
  <mergeCells count="12">
    <mergeCell ref="A31:Q31"/>
    <mergeCell ref="A33:Q33"/>
    <mergeCell ref="A21:Q21"/>
    <mergeCell ref="A24:Q24"/>
    <mergeCell ref="A25:Q25"/>
    <mergeCell ref="A27:Q27"/>
    <mergeCell ref="A30:Q30"/>
    <mergeCell ref="A7:Q7"/>
    <mergeCell ref="A8:Q8"/>
    <mergeCell ref="A10:Q10"/>
    <mergeCell ref="A18:Q18"/>
    <mergeCell ref="A19:Q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7"/>
  <sheetViews>
    <sheetView topLeftCell="B1" zoomScale="90" zoomScaleNormal="90" workbookViewId="0">
      <pane ySplit="6" topLeftCell="A85" activePane="bottomLeft" state="frozen"/>
      <selection pane="bottomLeft" activeCell="J87" sqref="J87"/>
    </sheetView>
  </sheetViews>
  <sheetFormatPr baseColWidth="10" defaultColWidth="30" defaultRowHeight="15" x14ac:dyDescent="0.25"/>
  <cols>
    <col min="1" max="1" width="30" style="8"/>
    <col min="2" max="2" width="17.42578125" style="10" customWidth="1"/>
    <col min="3" max="3" width="17.5703125" style="10" customWidth="1"/>
    <col min="4" max="4" width="9.5703125" style="10" customWidth="1"/>
    <col min="5" max="5" width="10.42578125" style="10" customWidth="1"/>
    <col min="6" max="6" width="8.7109375" style="10" customWidth="1"/>
    <col min="7" max="7" width="14" style="10" customWidth="1"/>
    <col min="8" max="8" width="30" style="8"/>
    <col min="9" max="9" width="8.85546875" style="10" customWidth="1"/>
    <col min="10" max="10" width="19.42578125" style="10" customWidth="1"/>
    <col min="11" max="11" width="30" style="8"/>
    <col min="12" max="12" width="12.85546875" style="10" customWidth="1"/>
    <col min="13" max="13" width="14.7109375" style="10" customWidth="1"/>
    <col min="14" max="14" width="12.7109375" style="10" customWidth="1"/>
    <col min="15" max="15" width="8.7109375" style="10" customWidth="1"/>
    <col min="16" max="16" width="9" style="10" customWidth="1"/>
  </cols>
  <sheetData>
    <row r="1" spans="1:17" x14ac:dyDescent="0.25">
      <c r="C1" s="9" t="s">
        <v>0</v>
      </c>
    </row>
    <row r="2" spans="1:17" x14ac:dyDescent="0.25">
      <c r="C2" s="9" t="s">
        <v>1</v>
      </c>
    </row>
    <row r="3" spans="1:17" x14ac:dyDescent="0.25">
      <c r="C3" s="9"/>
    </row>
    <row r="4" spans="1:17" x14ac:dyDescent="0.25">
      <c r="C4" s="9" t="s">
        <v>386</v>
      </c>
    </row>
    <row r="6" spans="1:17" s="10" customFormat="1" ht="30" x14ac:dyDescent="0.25">
      <c r="A6" s="32" t="s">
        <v>3</v>
      </c>
      <c r="B6" s="32" t="s">
        <v>4</v>
      </c>
      <c r="C6" s="32" t="s">
        <v>5</v>
      </c>
      <c r="D6" s="31" t="s">
        <v>6</v>
      </c>
      <c r="E6" s="31" t="s">
        <v>572</v>
      </c>
      <c r="F6" s="33" t="s">
        <v>7</v>
      </c>
      <c r="G6" s="34" t="s">
        <v>542</v>
      </c>
      <c r="H6" s="36" t="s">
        <v>543</v>
      </c>
      <c r="I6" s="33" t="s">
        <v>9</v>
      </c>
      <c r="J6" s="34" t="s">
        <v>10</v>
      </c>
      <c r="K6" s="36" t="s">
        <v>11</v>
      </c>
      <c r="L6" s="35" t="s">
        <v>12</v>
      </c>
      <c r="M6" s="35" t="s">
        <v>13</v>
      </c>
      <c r="N6" s="35" t="s">
        <v>14</v>
      </c>
      <c r="O6" s="33" t="s">
        <v>15</v>
      </c>
      <c r="P6" s="33" t="s">
        <v>16</v>
      </c>
      <c r="Q6" s="32" t="s">
        <v>17</v>
      </c>
    </row>
    <row r="7" spans="1:17" x14ac:dyDescent="0.25">
      <c r="A7" s="52" t="s">
        <v>387</v>
      </c>
      <c r="B7" s="53"/>
      <c r="C7" s="53"/>
      <c r="D7" s="53"/>
      <c r="E7" s="53"/>
      <c r="F7" s="53"/>
      <c r="G7" s="53"/>
      <c r="H7" s="53"/>
      <c r="I7" s="53"/>
      <c r="J7" s="53"/>
      <c r="K7" s="53"/>
      <c r="L7" s="53"/>
      <c r="M7" s="53"/>
      <c r="N7" s="53"/>
      <c r="O7" s="53"/>
      <c r="P7" s="53"/>
      <c r="Q7" s="53"/>
    </row>
    <row r="8" spans="1:17" x14ac:dyDescent="0.25">
      <c r="A8" s="54" t="s">
        <v>19</v>
      </c>
      <c r="B8" s="53"/>
      <c r="C8" s="53"/>
      <c r="D8" s="53"/>
      <c r="E8" s="53"/>
      <c r="F8" s="53"/>
      <c r="G8" s="53"/>
      <c r="H8" s="53"/>
      <c r="I8" s="53"/>
      <c r="J8" s="53"/>
      <c r="K8" s="53"/>
      <c r="L8" s="53"/>
      <c r="M8" s="53"/>
      <c r="N8" s="53"/>
      <c r="O8" s="53"/>
      <c r="P8" s="53"/>
      <c r="Q8" s="53"/>
    </row>
    <row r="9" spans="1:17" s="1" customFormat="1" ht="150" x14ac:dyDescent="0.25">
      <c r="A9" s="19" t="s">
        <v>388</v>
      </c>
      <c r="B9" s="30" t="s">
        <v>21</v>
      </c>
      <c r="C9" s="30" t="s">
        <v>64</v>
      </c>
      <c r="D9" s="30">
        <v>0</v>
      </c>
      <c r="E9" s="30">
        <v>100</v>
      </c>
      <c r="F9" s="30">
        <v>10</v>
      </c>
      <c r="G9" s="30">
        <v>10</v>
      </c>
      <c r="H9" s="19" t="s">
        <v>389</v>
      </c>
      <c r="I9" s="30">
        <v>50</v>
      </c>
      <c r="J9" s="30">
        <v>10</v>
      </c>
      <c r="K9" s="19" t="s">
        <v>390</v>
      </c>
      <c r="L9" s="30">
        <f>J9</f>
        <v>10</v>
      </c>
      <c r="M9" s="42">
        <f>J9/I9</f>
        <v>0.2</v>
      </c>
      <c r="N9" s="42">
        <f>L9/E9</f>
        <v>0.1</v>
      </c>
      <c r="O9" s="30">
        <v>100</v>
      </c>
      <c r="P9" s="30">
        <v>0</v>
      </c>
      <c r="Q9" s="21" t="s">
        <v>602</v>
      </c>
    </row>
    <row r="10" spans="1:17" s="1" customFormat="1" x14ac:dyDescent="0.25">
      <c r="A10" s="58" t="s">
        <v>25</v>
      </c>
      <c r="B10" s="59"/>
      <c r="C10" s="59"/>
      <c r="D10" s="59"/>
      <c r="E10" s="59"/>
      <c r="F10" s="59"/>
      <c r="G10" s="59"/>
      <c r="H10" s="59"/>
      <c r="I10" s="59"/>
      <c r="J10" s="59"/>
      <c r="K10" s="59"/>
      <c r="L10" s="59"/>
      <c r="M10" s="59"/>
      <c r="N10" s="59"/>
      <c r="O10" s="59"/>
      <c r="P10" s="59"/>
      <c r="Q10" s="59"/>
    </row>
    <row r="11" spans="1:17" s="1" customFormat="1" ht="105" x14ac:dyDescent="0.25">
      <c r="A11" s="19" t="s">
        <v>391</v>
      </c>
      <c r="B11" s="30" t="s">
        <v>21</v>
      </c>
      <c r="C11" s="30" t="s">
        <v>64</v>
      </c>
      <c r="D11" s="30">
        <v>0</v>
      </c>
      <c r="E11" s="30">
        <v>100</v>
      </c>
      <c r="F11" s="30">
        <v>0</v>
      </c>
      <c r="G11" s="30">
        <v>0</v>
      </c>
      <c r="H11" s="19" t="s">
        <v>31</v>
      </c>
      <c r="I11" s="30">
        <v>50</v>
      </c>
      <c r="J11" s="30">
        <v>0</v>
      </c>
      <c r="K11" s="19" t="s">
        <v>392</v>
      </c>
      <c r="L11" s="30">
        <f>J11</f>
        <v>0</v>
      </c>
      <c r="M11" s="42">
        <f>J11/I11</f>
        <v>0</v>
      </c>
      <c r="N11" s="42">
        <f>L11/E11</f>
        <v>0</v>
      </c>
      <c r="O11" s="30">
        <v>100</v>
      </c>
      <c r="P11" s="30">
        <v>0</v>
      </c>
      <c r="Q11" s="21" t="s">
        <v>602</v>
      </c>
    </row>
    <row r="12" spans="1:17" s="1" customFormat="1" ht="105" x14ac:dyDescent="0.25">
      <c r="A12" s="19" t="s">
        <v>393</v>
      </c>
      <c r="B12" s="30" t="s">
        <v>21</v>
      </c>
      <c r="C12" s="30" t="s">
        <v>22</v>
      </c>
      <c r="D12" s="30">
        <v>0</v>
      </c>
      <c r="E12" s="30">
        <v>1</v>
      </c>
      <c r="F12" s="30">
        <v>0</v>
      </c>
      <c r="G12" s="30">
        <v>0</v>
      </c>
      <c r="H12" s="19" t="s">
        <v>31</v>
      </c>
      <c r="I12" s="30">
        <v>1</v>
      </c>
      <c r="J12" s="30">
        <v>0</v>
      </c>
      <c r="K12" s="19" t="s">
        <v>394</v>
      </c>
      <c r="L12" s="30">
        <f>J12</f>
        <v>0</v>
      </c>
      <c r="M12" s="42">
        <f>J12/I12</f>
        <v>0</v>
      </c>
      <c r="N12" s="42">
        <f>L12/E12</f>
        <v>0</v>
      </c>
      <c r="O12" s="30">
        <v>0</v>
      </c>
      <c r="P12" s="30">
        <v>0</v>
      </c>
      <c r="Q12" s="21" t="s">
        <v>603</v>
      </c>
    </row>
    <row r="13" spans="1:17" s="1" customFormat="1" ht="105" x14ac:dyDescent="0.25">
      <c r="A13" s="19" t="s">
        <v>395</v>
      </c>
      <c r="B13" s="30" t="s">
        <v>21</v>
      </c>
      <c r="C13" s="30" t="s">
        <v>22</v>
      </c>
      <c r="D13" s="30">
        <v>0</v>
      </c>
      <c r="E13" s="30">
        <v>1</v>
      </c>
      <c r="F13" s="30">
        <v>0</v>
      </c>
      <c r="G13" s="30">
        <v>0</v>
      </c>
      <c r="H13" s="19" t="s">
        <v>31</v>
      </c>
      <c r="I13" s="30">
        <v>1</v>
      </c>
      <c r="J13" s="30">
        <v>0</v>
      </c>
      <c r="K13" s="19" t="s">
        <v>396</v>
      </c>
      <c r="L13" s="30">
        <f>J13</f>
        <v>0</v>
      </c>
      <c r="M13" s="42">
        <f>J13/I13</f>
        <v>0</v>
      </c>
      <c r="N13" s="42">
        <f>L13/E13</f>
        <v>0</v>
      </c>
      <c r="O13" s="30">
        <v>0</v>
      </c>
      <c r="P13" s="30">
        <v>0</v>
      </c>
      <c r="Q13" s="21" t="s">
        <v>604</v>
      </c>
    </row>
    <row r="14" spans="1:17" s="1" customFormat="1" ht="409.5" x14ac:dyDescent="0.25">
      <c r="A14" s="19" t="s">
        <v>397</v>
      </c>
      <c r="B14" s="30" t="s">
        <v>21</v>
      </c>
      <c r="C14" s="30" t="s">
        <v>22</v>
      </c>
      <c r="D14" s="30">
        <v>5</v>
      </c>
      <c r="E14" s="30">
        <v>5</v>
      </c>
      <c r="F14" s="30">
        <v>2</v>
      </c>
      <c r="G14" s="30">
        <v>3</v>
      </c>
      <c r="H14" s="19" t="s">
        <v>398</v>
      </c>
      <c r="I14" s="30">
        <v>4</v>
      </c>
      <c r="J14" s="30">
        <v>3</v>
      </c>
      <c r="K14" s="19" t="s">
        <v>399</v>
      </c>
      <c r="L14" s="30">
        <f>J14</f>
        <v>3</v>
      </c>
      <c r="M14" s="42">
        <f>J14/I14</f>
        <v>0.75</v>
      </c>
      <c r="N14" s="42">
        <f>L14/E14</f>
        <v>0.6</v>
      </c>
      <c r="O14" s="30">
        <v>5</v>
      </c>
      <c r="P14" s="30">
        <v>5</v>
      </c>
      <c r="Q14" s="21" t="s">
        <v>605</v>
      </c>
    </row>
    <row r="15" spans="1:17" s="1" customFormat="1" x14ac:dyDescent="0.25">
      <c r="A15" s="62" t="s">
        <v>400</v>
      </c>
      <c r="B15" s="63"/>
      <c r="C15" s="63"/>
      <c r="D15" s="63"/>
      <c r="E15" s="63"/>
      <c r="F15" s="63"/>
      <c r="G15" s="63"/>
      <c r="H15" s="63"/>
      <c r="I15" s="63"/>
      <c r="J15" s="63"/>
      <c r="K15" s="63"/>
      <c r="L15" s="63"/>
      <c r="M15" s="63"/>
      <c r="N15" s="63"/>
      <c r="O15" s="63"/>
      <c r="P15" s="63"/>
      <c r="Q15" s="63"/>
    </row>
    <row r="16" spans="1:17" s="1" customFormat="1" x14ac:dyDescent="0.25">
      <c r="A16" s="64" t="s">
        <v>19</v>
      </c>
      <c r="B16" s="63"/>
      <c r="C16" s="63"/>
      <c r="D16" s="63"/>
      <c r="E16" s="63"/>
      <c r="F16" s="63"/>
      <c r="G16" s="63"/>
      <c r="H16" s="63"/>
      <c r="I16" s="63"/>
      <c r="J16" s="63"/>
      <c r="K16" s="63"/>
      <c r="L16" s="63"/>
      <c r="M16" s="63"/>
      <c r="N16" s="63"/>
      <c r="O16" s="63"/>
      <c r="P16" s="63"/>
      <c r="Q16" s="63"/>
    </row>
    <row r="17" spans="1:17" s="1" customFormat="1" ht="45" x14ac:dyDescent="0.25">
      <c r="A17" s="19" t="s">
        <v>401</v>
      </c>
      <c r="B17" s="30" t="s">
        <v>21</v>
      </c>
      <c r="C17" s="30" t="s">
        <v>22</v>
      </c>
      <c r="D17" s="30">
        <v>1</v>
      </c>
      <c r="E17" s="30">
        <v>2</v>
      </c>
      <c r="F17" s="30">
        <v>0</v>
      </c>
      <c r="G17" s="30">
        <v>0</v>
      </c>
      <c r="H17" s="19" t="s">
        <v>45</v>
      </c>
      <c r="I17" s="30">
        <v>0</v>
      </c>
      <c r="J17" s="30">
        <v>0</v>
      </c>
      <c r="K17" s="19" t="s">
        <v>45</v>
      </c>
      <c r="L17" s="30">
        <f>J17</f>
        <v>0</v>
      </c>
      <c r="M17" s="46">
        <v>0</v>
      </c>
      <c r="N17" s="46">
        <v>0</v>
      </c>
      <c r="O17" s="30">
        <v>2</v>
      </c>
      <c r="P17" s="30">
        <v>0</v>
      </c>
      <c r="Q17" s="21" t="s">
        <v>606</v>
      </c>
    </row>
    <row r="18" spans="1:17" s="1" customFormat="1" ht="75" x14ac:dyDescent="0.25">
      <c r="A18" s="19" t="s">
        <v>402</v>
      </c>
      <c r="B18" s="30" t="s">
        <v>21</v>
      </c>
      <c r="C18" s="30" t="s">
        <v>22</v>
      </c>
      <c r="D18" s="30">
        <v>0</v>
      </c>
      <c r="E18" s="30">
        <v>4</v>
      </c>
      <c r="F18" s="30">
        <v>1</v>
      </c>
      <c r="G18" s="30">
        <v>1</v>
      </c>
      <c r="H18" s="19" t="s">
        <v>403</v>
      </c>
      <c r="I18" s="30">
        <v>1</v>
      </c>
      <c r="J18" s="30">
        <v>0</v>
      </c>
      <c r="K18" s="19" t="s">
        <v>404</v>
      </c>
      <c r="L18" s="30">
        <f>G18+J18</f>
        <v>1</v>
      </c>
      <c r="M18" s="42">
        <f>J18/I18</f>
        <v>0</v>
      </c>
      <c r="N18" s="42">
        <f>L18/E18</f>
        <v>0.25</v>
      </c>
      <c r="O18" s="30">
        <v>1</v>
      </c>
      <c r="P18" s="30">
        <v>1</v>
      </c>
      <c r="Q18" s="21" t="s">
        <v>607</v>
      </c>
    </row>
    <row r="19" spans="1:17" s="1" customFormat="1" x14ac:dyDescent="0.25">
      <c r="A19" s="58" t="s">
        <v>25</v>
      </c>
      <c r="B19" s="59"/>
      <c r="C19" s="59"/>
      <c r="D19" s="59"/>
      <c r="E19" s="59"/>
      <c r="F19" s="59"/>
      <c r="G19" s="59"/>
      <c r="H19" s="59"/>
      <c r="I19" s="59"/>
      <c r="J19" s="59"/>
      <c r="K19" s="59"/>
      <c r="L19" s="59"/>
      <c r="M19" s="59"/>
      <c r="N19" s="59"/>
      <c r="O19" s="59"/>
      <c r="P19" s="59"/>
      <c r="Q19" s="59"/>
    </row>
    <row r="20" spans="1:17" s="1" customFormat="1" ht="30" x14ac:dyDescent="0.25">
      <c r="A20" s="19" t="s">
        <v>405</v>
      </c>
      <c r="B20" s="30" t="s">
        <v>21</v>
      </c>
      <c r="C20" s="30" t="s">
        <v>22</v>
      </c>
      <c r="D20" s="30">
        <v>0</v>
      </c>
      <c r="E20" s="30">
        <v>1</v>
      </c>
      <c r="F20" s="30">
        <v>0</v>
      </c>
      <c r="G20" s="30">
        <v>0</v>
      </c>
      <c r="H20" s="19" t="s">
        <v>45</v>
      </c>
      <c r="I20" s="30">
        <v>0</v>
      </c>
      <c r="J20" s="30">
        <v>0</v>
      </c>
      <c r="K20" s="19" t="s">
        <v>45</v>
      </c>
      <c r="L20" s="30">
        <f>J20</f>
        <v>0</v>
      </c>
      <c r="M20" s="46">
        <v>0</v>
      </c>
      <c r="N20" s="46">
        <v>0</v>
      </c>
      <c r="O20" s="30">
        <v>1</v>
      </c>
      <c r="P20" s="30">
        <v>0</v>
      </c>
      <c r="Q20" s="21" t="s">
        <v>608</v>
      </c>
    </row>
    <row r="21" spans="1:17" s="1" customFormat="1" ht="30" x14ac:dyDescent="0.25">
      <c r="A21" s="19" t="s">
        <v>406</v>
      </c>
      <c r="B21" s="30" t="s">
        <v>21</v>
      </c>
      <c r="C21" s="30" t="s">
        <v>22</v>
      </c>
      <c r="D21" s="30">
        <v>1</v>
      </c>
      <c r="E21" s="30">
        <v>1</v>
      </c>
      <c r="F21" s="30">
        <v>0</v>
      </c>
      <c r="G21" s="30">
        <v>0</v>
      </c>
      <c r="H21" s="19" t="s">
        <v>45</v>
      </c>
      <c r="I21" s="30">
        <v>0</v>
      </c>
      <c r="J21" s="30">
        <v>0</v>
      </c>
      <c r="K21" s="19" t="s">
        <v>45</v>
      </c>
      <c r="L21" s="30">
        <f>J21</f>
        <v>0</v>
      </c>
      <c r="M21" s="46">
        <v>0</v>
      </c>
      <c r="N21" s="46">
        <v>0</v>
      </c>
      <c r="O21" s="30">
        <v>1</v>
      </c>
      <c r="P21" s="30">
        <v>0</v>
      </c>
      <c r="Q21" s="21" t="s">
        <v>607</v>
      </c>
    </row>
    <row r="22" spans="1:17" s="1" customFormat="1" ht="165" x14ac:dyDescent="0.25">
      <c r="A22" s="19" t="s">
        <v>407</v>
      </c>
      <c r="B22" s="30" t="s">
        <v>21</v>
      </c>
      <c r="C22" s="30" t="s">
        <v>64</v>
      </c>
      <c r="D22" s="30">
        <v>0</v>
      </c>
      <c r="E22" s="30">
        <v>100</v>
      </c>
      <c r="F22" s="30">
        <v>10</v>
      </c>
      <c r="G22" s="30">
        <v>10</v>
      </c>
      <c r="H22" s="19" t="s">
        <v>408</v>
      </c>
      <c r="I22" s="30">
        <v>35</v>
      </c>
      <c r="J22" s="30">
        <v>20</v>
      </c>
      <c r="K22" s="19" t="s">
        <v>409</v>
      </c>
      <c r="L22" s="30">
        <f>J22</f>
        <v>20</v>
      </c>
      <c r="M22" s="42">
        <f>J22/I22</f>
        <v>0.5714285714285714</v>
      </c>
      <c r="N22" s="42">
        <f>L22/E22</f>
        <v>0.2</v>
      </c>
      <c r="O22" s="30">
        <v>65</v>
      </c>
      <c r="P22" s="30">
        <v>100</v>
      </c>
      <c r="Q22" s="21" t="s">
        <v>607</v>
      </c>
    </row>
    <row r="23" spans="1:17" s="1" customFormat="1" ht="75" x14ac:dyDescent="0.25">
      <c r="A23" s="19" t="s">
        <v>410</v>
      </c>
      <c r="B23" s="30" t="s">
        <v>21</v>
      </c>
      <c r="C23" s="30" t="s">
        <v>22</v>
      </c>
      <c r="D23" s="30">
        <v>1</v>
      </c>
      <c r="E23" s="30">
        <v>4</v>
      </c>
      <c r="F23" s="30">
        <v>1</v>
      </c>
      <c r="G23" s="30">
        <v>1</v>
      </c>
      <c r="H23" s="19" t="s">
        <v>411</v>
      </c>
      <c r="I23" s="30">
        <v>1</v>
      </c>
      <c r="J23" s="30">
        <v>1</v>
      </c>
      <c r="K23" s="19" t="s">
        <v>412</v>
      </c>
      <c r="L23" s="30">
        <f>G23+J23</f>
        <v>2</v>
      </c>
      <c r="M23" s="42">
        <f>J23/I23</f>
        <v>1</v>
      </c>
      <c r="N23" s="42">
        <f>L23/E23</f>
        <v>0.5</v>
      </c>
      <c r="O23" s="30">
        <v>1</v>
      </c>
      <c r="P23" s="30">
        <v>1</v>
      </c>
      <c r="Q23" s="21" t="s">
        <v>606</v>
      </c>
    </row>
    <row r="24" spans="1:17" s="1" customFormat="1" ht="165" x14ac:dyDescent="0.25">
      <c r="A24" s="19" t="s">
        <v>413</v>
      </c>
      <c r="B24" s="30" t="s">
        <v>21</v>
      </c>
      <c r="C24" s="30" t="s">
        <v>64</v>
      </c>
      <c r="D24" s="30">
        <v>70</v>
      </c>
      <c r="E24" s="30">
        <v>30</v>
      </c>
      <c r="F24" s="30">
        <v>10</v>
      </c>
      <c r="G24" s="30">
        <v>10</v>
      </c>
      <c r="H24" s="19" t="s">
        <v>414</v>
      </c>
      <c r="I24" s="30">
        <v>30</v>
      </c>
      <c r="J24" s="30">
        <v>18</v>
      </c>
      <c r="K24" s="19" t="s">
        <v>415</v>
      </c>
      <c r="L24" s="30">
        <f>J24</f>
        <v>18</v>
      </c>
      <c r="M24" s="42">
        <f>J24/I24</f>
        <v>0.6</v>
      </c>
      <c r="N24" s="42">
        <f>L24/E24</f>
        <v>0.6</v>
      </c>
      <c r="O24" s="30">
        <v>0</v>
      </c>
      <c r="P24" s="30">
        <v>0</v>
      </c>
      <c r="Q24" s="21" t="s">
        <v>606</v>
      </c>
    </row>
    <row r="25" spans="1:17" s="1" customFormat="1" x14ac:dyDescent="0.25">
      <c r="A25" s="60" t="s">
        <v>416</v>
      </c>
      <c r="B25" s="59"/>
      <c r="C25" s="59"/>
      <c r="D25" s="59"/>
      <c r="E25" s="59"/>
      <c r="F25" s="59"/>
      <c r="G25" s="59"/>
      <c r="H25" s="59"/>
      <c r="I25" s="59"/>
      <c r="J25" s="59"/>
      <c r="K25" s="59"/>
      <c r="L25" s="59"/>
      <c r="M25" s="59"/>
      <c r="N25" s="59"/>
      <c r="O25" s="59"/>
      <c r="P25" s="59"/>
      <c r="Q25" s="59"/>
    </row>
    <row r="26" spans="1:17" s="1" customFormat="1" x14ac:dyDescent="0.25">
      <c r="A26" s="58" t="s">
        <v>19</v>
      </c>
      <c r="B26" s="59"/>
      <c r="C26" s="59"/>
      <c r="D26" s="59"/>
      <c r="E26" s="59"/>
      <c r="F26" s="59"/>
      <c r="G26" s="59"/>
      <c r="H26" s="59"/>
      <c r="I26" s="59"/>
      <c r="J26" s="59"/>
      <c r="K26" s="59"/>
      <c r="L26" s="59"/>
      <c r="M26" s="59"/>
      <c r="N26" s="59"/>
      <c r="O26" s="59"/>
      <c r="P26" s="59"/>
      <c r="Q26" s="59"/>
    </row>
    <row r="27" spans="1:17" s="1" customFormat="1" ht="120" x14ac:dyDescent="0.25">
      <c r="A27" s="19" t="s">
        <v>417</v>
      </c>
      <c r="B27" s="30" t="s">
        <v>21</v>
      </c>
      <c r="C27" s="30" t="s">
        <v>22</v>
      </c>
      <c r="D27" s="30">
        <v>77.599999999999994</v>
      </c>
      <c r="E27" s="30">
        <v>85.6</v>
      </c>
      <c r="F27" s="30">
        <v>2</v>
      </c>
      <c r="G27" s="30">
        <v>3.5</v>
      </c>
      <c r="H27" s="19" t="s">
        <v>418</v>
      </c>
      <c r="I27" s="30">
        <v>4</v>
      </c>
      <c r="J27" s="30">
        <v>0</v>
      </c>
      <c r="K27" s="19" t="s">
        <v>419</v>
      </c>
      <c r="L27" s="30">
        <f>D27+G27</f>
        <v>81.099999999999994</v>
      </c>
      <c r="M27" s="42">
        <f>J27/I27</f>
        <v>0</v>
      </c>
      <c r="N27" s="42">
        <f>L27/E27</f>
        <v>0.94742990654205606</v>
      </c>
      <c r="O27" s="30">
        <v>6</v>
      </c>
      <c r="P27" s="30">
        <v>8</v>
      </c>
      <c r="Q27" s="21" t="s">
        <v>609</v>
      </c>
    </row>
    <row r="28" spans="1:17" s="1" customFormat="1" x14ac:dyDescent="0.25">
      <c r="A28" s="58" t="s">
        <v>25</v>
      </c>
      <c r="B28" s="59"/>
      <c r="C28" s="59"/>
      <c r="D28" s="59"/>
      <c r="E28" s="59"/>
      <c r="F28" s="59"/>
      <c r="G28" s="59"/>
      <c r="H28" s="59"/>
      <c r="I28" s="59"/>
      <c r="J28" s="59"/>
      <c r="K28" s="59"/>
      <c r="L28" s="59"/>
      <c r="M28" s="59"/>
      <c r="N28" s="59"/>
      <c r="O28" s="59"/>
      <c r="P28" s="59"/>
      <c r="Q28" s="59"/>
    </row>
    <row r="29" spans="1:17" s="1" customFormat="1" ht="165" x14ac:dyDescent="0.25">
      <c r="A29" s="19" t="s">
        <v>420</v>
      </c>
      <c r="B29" s="30" t="s">
        <v>21</v>
      </c>
      <c r="C29" s="30" t="s">
        <v>64</v>
      </c>
      <c r="D29" s="30">
        <v>100</v>
      </c>
      <c r="E29" s="30">
        <v>33.1</v>
      </c>
      <c r="F29" s="30">
        <v>0</v>
      </c>
      <c r="G29" s="30">
        <v>15</v>
      </c>
      <c r="H29" s="19" t="s">
        <v>421</v>
      </c>
      <c r="I29" s="30">
        <v>4.4000000000000004</v>
      </c>
      <c r="J29" s="30">
        <v>32.4</v>
      </c>
      <c r="K29" s="19" t="s">
        <v>422</v>
      </c>
      <c r="L29" s="30">
        <f>J29</f>
        <v>32.4</v>
      </c>
      <c r="M29" s="42">
        <v>1</v>
      </c>
      <c r="N29" s="42">
        <f>L29/E29</f>
        <v>0.97885196374622352</v>
      </c>
      <c r="O29" s="30">
        <v>11.2</v>
      </c>
      <c r="P29" s="30">
        <v>17.5</v>
      </c>
      <c r="Q29" s="21" t="s">
        <v>609</v>
      </c>
    </row>
    <row r="30" spans="1:17" s="1" customFormat="1" ht="120" x14ac:dyDescent="0.25">
      <c r="A30" s="19" t="s">
        <v>423</v>
      </c>
      <c r="B30" s="30" t="s">
        <v>21</v>
      </c>
      <c r="C30" s="30" t="s">
        <v>22</v>
      </c>
      <c r="D30" s="30">
        <v>3</v>
      </c>
      <c r="E30" s="30">
        <v>2</v>
      </c>
      <c r="F30" s="30">
        <v>0</v>
      </c>
      <c r="G30" s="30">
        <v>0</v>
      </c>
      <c r="H30" s="19" t="s">
        <v>31</v>
      </c>
      <c r="I30" s="30">
        <v>1</v>
      </c>
      <c r="J30" s="30">
        <v>1</v>
      </c>
      <c r="K30" s="19" t="s">
        <v>645</v>
      </c>
      <c r="L30" s="30">
        <f>J30</f>
        <v>1</v>
      </c>
      <c r="M30" s="42">
        <v>1</v>
      </c>
      <c r="N30" s="42">
        <f>L30/E30</f>
        <v>0.5</v>
      </c>
      <c r="O30" s="30">
        <v>0</v>
      </c>
      <c r="P30" s="30">
        <v>1</v>
      </c>
      <c r="Q30" s="21" t="s">
        <v>609</v>
      </c>
    </row>
    <row r="31" spans="1:17" s="1" customFormat="1" x14ac:dyDescent="0.25">
      <c r="A31" s="60" t="s">
        <v>424</v>
      </c>
      <c r="B31" s="59"/>
      <c r="C31" s="59"/>
      <c r="D31" s="59"/>
      <c r="E31" s="59"/>
      <c r="F31" s="59"/>
      <c r="G31" s="59"/>
      <c r="H31" s="59"/>
      <c r="I31" s="59"/>
      <c r="J31" s="59"/>
      <c r="K31" s="59"/>
      <c r="L31" s="59"/>
      <c r="M31" s="59"/>
      <c r="N31" s="59"/>
      <c r="O31" s="59"/>
      <c r="P31" s="59"/>
      <c r="Q31" s="59"/>
    </row>
    <row r="32" spans="1:17" s="1" customFormat="1" x14ac:dyDescent="0.25">
      <c r="A32" s="58" t="s">
        <v>19</v>
      </c>
      <c r="B32" s="59"/>
      <c r="C32" s="59"/>
      <c r="D32" s="59"/>
      <c r="E32" s="59"/>
      <c r="F32" s="59"/>
      <c r="G32" s="59"/>
      <c r="H32" s="59"/>
      <c r="I32" s="59"/>
      <c r="J32" s="59"/>
      <c r="K32" s="59"/>
      <c r="L32" s="59"/>
      <c r="M32" s="59"/>
      <c r="N32" s="59"/>
      <c r="O32" s="59"/>
      <c r="P32" s="59"/>
      <c r="Q32" s="59"/>
    </row>
    <row r="33" spans="1:17" s="1" customFormat="1" ht="75" x14ac:dyDescent="0.25">
      <c r="A33" s="19" t="s">
        <v>425</v>
      </c>
      <c r="B33" s="30" t="s">
        <v>21</v>
      </c>
      <c r="C33" s="30" t="s">
        <v>22</v>
      </c>
      <c r="D33" s="30">
        <v>1</v>
      </c>
      <c r="E33" s="30">
        <v>4</v>
      </c>
      <c r="F33" s="30">
        <v>1</v>
      </c>
      <c r="G33" s="30">
        <v>1</v>
      </c>
      <c r="H33" s="19" t="s">
        <v>426</v>
      </c>
      <c r="I33" s="30">
        <v>1</v>
      </c>
      <c r="J33" s="30">
        <v>0</v>
      </c>
      <c r="K33" s="19" t="s">
        <v>427</v>
      </c>
      <c r="L33" s="30">
        <f>G33+J33</f>
        <v>1</v>
      </c>
      <c r="M33" s="42">
        <f>J33/I33</f>
        <v>0</v>
      </c>
      <c r="N33" s="42">
        <f>L33/E33</f>
        <v>0.25</v>
      </c>
      <c r="O33" s="30">
        <v>1</v>
      </c>
      <c r="P33" s="30">
        <v>1</v>
      </c>
      <c r="Q33" s="21" t="s">
        <v>610</v>
      </c>
    </row>
    <row r="34" spans="1:17" s="1" customFormat="1" ht="75" x14ac:dyDescent="0.25">
      <c r="A34" s="19" t="s">
        <v>428</v>
      </c>
      <c r="B34" s="30" t="s">
        <v>21</v>
      </c>
      <c r="C34" s="30" t="s">
        <v>22</v>
      </c>
      <c r="D34" s="30">
        <v>1</v>
      </c>
      <c r="E34" s="30">
        <v>4</v>
      </c>
      <c r="F34" s="30">
        <v>1</v>
      </c>
      <c r="G34" s="30">
        <v>1</v>
      </c>
      <c r="H34" s="19" t="s">
        <v>426</v>
      </c>
      <c r="I34" s="30">
        <v>1</v>
      </c>
      <c r="J34" s="30">
        <v>0</v>
      </c>
      <c r="K34" s="19" t="s">
        <v>429</v>
      </c>
      <c r="L34" s="30">
        <f>G34+J34</f>
        <v>1</v>
      </c>
      <c r="M34" s="42">
        <f>J34/I34</f>
        <v>0</v>
      </c>
      <c r="N34" s="42">
        <f>L34/E34</f>
        <v>0.25</v>
      </c>
      <c r="O34" s="30">
        <v>1</v>
      </c>
      <c r="P34" s="30">
        <v>1</v>
      </c>
      <c r="Q34" s="21" t="s">
        <v>611</v>
      </c>
    </row>
    <row r="35" spans="1:17" s="1" customFormat="1" ht="75" x14ac:dyDescent="0.25">
      <c r="A35" s="19" t="s">
        <v>430</v>
      </c>
      <c r="B35" s="30" t="s">
        <v>21</v>
      </c>
      <c r="C35" s="30" t="s">
        <v>22</v>
      </c>
      <c r="D35" s="30">
        <v>0</v>
      </c>
      <c r="E35" s="30">
        <v>3</v>
      </c>
      <c r="F35" s="30">
        <v>0</v>
      </c>
      <c r="G35" s="30">
        <v>0</v>
      </c>
      <c r="H35" s="19" t="s">
        <v>31</v>
      </c>
      <c r="I35" s="30">
        <v>1</v>
      </c>
      <c r="J35" s="30">
        <v>0</v>
      </c>
      <c r="K35" s="19" t="s">
        <v>431</v>
      </c>
      <c r="L35" s="30">
        <f>J35</f>
        <v>0</v>
      </c>
      <c r="M35" s="42">
        <f>J35/I35</f>
        <v>0</v>
      </c>
      <c r="N35" s="42">
        <f>L35/E35</f>
        <v>0</v>
      </c>
      <c r="O35" s="30">
        <v>1</v>
      </c>
      <c r="P35" s="30">
        <v>1</v>
      </c>
      <c r="Q35" s="21" t="s">
        <v>612</v>
      </c>
    </row>
    <row r="36" spans="1:17" s="1" customFormat="1" x14ac:dyDescent="0.25">
      <c r="A36" s="58" t="s">
        <v>25</v>
      </c>
      <c r="B36" s="59"/>
      <c r="C36" s="59"/>
      <c r="D36" s="59"/>
      <c r="E36" s="59"/>
      <c r="F36" s="59"/>
      <c r="G36" s="59"/>
      <c r="H36" s="59"/>
      <c r="I36" s="59"/>
      <c r="J36" s="59"/>
      <c r="K36" s="59"/>
      <c r="L36" s="59"/>
      <c r="M36" s="59"/>
      <c r="N36" s="59"/>
      <c r="O36" s="59"/>
      <c r="P36" s="59"/>
      <c r="Q36" s="59"/>
    </row>
    <row r="37" spans="1:17" s="1" customFormat="1" ht="90" x14ac:dyDescent="0.25">
      <c r="A37" s="19" t="s">
        <v>432</v>
      </c>
      <c r="B37" s="30" t="s">
        <v>21</v>
      </c>
      <c r="C37" s="30" t="s">
        <v>22</v>
      </c>
      <c r="D37" s="30">
        <v>3</v>
      </c>
      <c r="E37" s="30">
        <v>15</v>
      </c>
      <c r="F37" s="30">
        <v>3</v>
      </c>
      <c r="G37" s="30">
        <v>3</v>
      </c>
      <c r="H37" s="19" t="s">
        <v>433</v>
      </c>
      <c r="I37" s="30">
        <v>4</v>
      </c>
      <c r="J37" s="30">
        <v>0</v>
      </c>
      <c r="K37" s="19" t="s">
        <v>434</v>
      </c>
      <c r="L37" s="30">
        <f>G37+J37</f>
        <v>3</v>
      </c>
      <c r="M37" s="42">
        <f>J37/I37</f>
        <v>0</v>
      </c>
      <c r="N37" s="42">
        <f t="shared" ref="N37:N45" si="0">L37/E37</f>
        <v>0.2</v>
      </c>
      <c r="O37" s="30">
        <v>4</v>
      </c>
      <c r="P37" s="30">
        <v>4</v>
      </c>
      <c r="Q37" s="21" t="s">
        <v>613</v>
      </c>
    </row>
    <row r="38" spans="1:17" s="1" customFormat="1" ht="75" x14ac:dyDescent="0.25">
      <c r="A38" s="19" t="s">
        <v>435</v>
      </c>
      <c r="B38" s="30" t="s">
        <v>21</v>
      </c>
      <c r="C38" s="30" t="s">
        <v>22</v>
      </c>
      <c r="D38" s="30">
        <v>0</v>
      </c>
      <c r="E38" s="30">
        <v>1</v>
      </c>
      <c r="F38" s="30">
        <v>0</v>
      </c>
      <c r="G38" s="30">
        <v>0</v>
      </c>
      <c r="H38" s="19" t="s">
        <v>31</v>
      </c>
      <c r="I38" s="30">
        <v>1</v>
      </c>
      <c r="J38" s="30">
        <v>0.95</v>
      </c>
      <c r="K38" s="19" t="s">
        <v>436</v>
      </c>
      <c r="L38" s="30">
        <f t="shared" ref="L38:L48" si="1">J38</f>
        <v>0.95</v>
      </c>
      <c r="M38" s="42">
        <f>J38/I38</f>
        <v>0.95</v>
      </c>
      <c r="N38" s="42">
        <f t="shared" si="0"/>
        <v>0.95</v>
      </c>
      <c r="O38" s="30">
        <v>0</v>
      </c>
      <c r="P38" s="30">
        <v>0</v>
      </c>
      <c r="Q38" s="21" t="s">
        <v>613</v>
      </c>
    </row>
    <row r="39" spans="1:17" s="1" customFormat="1" ht="45" x14ac:dyDescent="0.25">
      <c r="A39" s="19" t="s">
        <v>437</v>
      </c>
      <c r="B39" s="30" t="s">
        <v>21</v>
      </c>
      <c r="C39" s="30" t="s">
        <v>22</v>
      </c>
      <c r="D39" s="30">
        <v>0</v>
      </c>
      <c r="E39" s="30">
        <v>2</v>
      </c>
      <c r="F39" s="30">
        <v>0</v>
      </c>
      <c r="G39" s="30">
        <v>0</v>
      </c>
      <c r="H39" s="19" t="s">
        <v>45</v>
      </c>
      <c r="I39" s="30">
        <v>0</v>
      </c>
      <c r="J39" s="30">
        <v>0</v>
      </c>
      <c r="K39" s="19" t="s">
        <v>438</v>
      </c>
      <c r="L39" s="30">
        <f t="shared" si="1"/>
        <v>0</v>
      </c>
      <c r="M39" s="46">
        <v>0</v>
      </c>
      <c r="N39" s="46">
        <f t="shared" si="0"/>
        <v>0</v>
      </c>
      <c r="O39" s="30">
        <v>1</v>
      </c>
      <c r="P39" s="30">
        <v>1</v>
      </c>
      <c r="Q39" s="21" t="s">
        <v>613</v>
      </c>
    </row>
    <row r="40" spans="1:17" s="1" customFormat="1" ht="120" x14ac:dyDescent="0.25">
      <c r="A40" s="19" t="s">
        <v>439</v>
      </c>
      <c r="B40" s="30" t="s">
        <v>21</v>
      </c>
      <c r="C40" s="30" t="s">
        <v>22</v>
      </c>
      <c r="D40" s="30">
        <v>0</v>
      </c>
      <c r="E40" s="30">
        <v>1</v>
      </c>
      <c r="F40" s="30">
        <v>0</v>
      </c>
      <c r="G40" s="30">
        <v>0</v>
      </c>
      <c r="H40" s="19" t="s">
        <v>31</v>
      </c>
      <c r="I40" s="30">
        <v>1</v>
      </c>
      <c r="J40" s="30">
        <v>0</v>
      </c>
      <c r="K40" s="19" t="s">
        <v>440</v>
      </c>
      <c r="L40" s="30">
        <f t="shared" si="1"/>
        <v>0</v>
      </c>
      <c r="M40" s="42">
        <f>J40/I40</f>
        <v>0</v>
      </c>
      <c r="N40" s="42">
        <f t="shared" si="0"/>
        <v>0</v>
      </c>
      <c r="O40" s="30">
        <v>0</v>
      </c>
      <c r="P40" s="30">
        <v>0</v>
      </c>
      <c r="Q40" s="21" t="s">
        <v>613</v>
      </c>
    </row>
    <row r="41" spans="1:17" s="1" customFormat="1" ht="30" x14ac:dyDescent="0.25">
      <c r="A41" s="19" t="s">
        <v>441</v>
      </c>
      <c r="B41" s="30" t="s">
        <v>21</v>
      </c>
      <c r="C41" s="30" t="s">
        <v>22</v>
      </c>
      <c r="D41" s="30">
        <v>0</v>
      </c>
      <c r="E41" s="30">
        <v>1</v>
      </c>
      <c r="F41" s="30">
        <v>0</v>
      </c>
      <c r="G41" s="30">
        <v>0</v>
      </c>
      <c r="H41" s="19" t="s">
        <v>45</v>
      </c>
      <c r="I41" s="30">
        <v>0</v>
      </c>
      <c r="J41" s="30">
        <v>0</v>
      </c>
      <c r="K41" s="19" t="s">
        <v>442</v>
      </c>
      <c r="L41" s="30">
        <f t="shared" si="1"/>
        <v>0</v>
      </c>
      <c r="M41" s="46">
        <v>0</v>
      </c>
      <c r="N41" s="46">
        <f t="shared" si="0"/>
        <v>0</v>
      </c>
      <c r="O41" s="30">
        <v>1</v>
      </c>
      <c r="P41" s="30">
        <v>0</v>
      </c>
      <c r="Q41" s="21" t="s">
        <v>613</v>
      </c>
    </row>
    <row r="42" spans="1:17" s="1" customFormat="1" ht="105" x14ac:dyDescent="0.25">
      <c r="A42" s="19" t="s">
        <v>443</v>
      </c>
      <c r="B42" s="30" t="s">
        <v>21</v>
      </c>
      <c r="C42" s="30" t="s">
        <v>64</v>
      </c>
      <c r="D42" s="30">
        <v>90</v>
      </c>
      <c r="E42" s="30">
        <v>100</v>
      </c>
      <c r="F42" s="30">
        <v>90</v>
      </c>
      <c r="G42" s="30">
        <v>82</v>
      </c>
      <c r="H42" s="19" t="s">
        <v>444</v>
      </c>
      <c r="I42" s="30">
        <v>95</v>
      </c>
      <c r="J42" s="30">
        <v>44</v>
      </c>
      <c r="K42" s="19" t="s">
        <v>445</v>
      </c>
      <c r="L42" s="30">
        <f t="shared" si="1"/>
        <v>44</v>
      </c>
      <c r="M42" s="42">
        <f>J42/I42</f>
        <v>0.4631578947368421</v>
      </c>
      <c r="N42" s="42">
        <f t="shared" si="0"/>
        <v>0.44</v>
      </c>
      <c r="O42" s="30">
        <v>100</v>
      </c>
      <c r="P42" s="30">
        <v>100</v>
      </c>
      <c r="Q42" s="21" t="s">
        <v>614</v>
      </c>
    </row>
    <row r="43" spans="1:17" s="1" customFormat="1" ht="150" x14ac:dyDescent="0.25">
      <c r="A43" s="19" t="s">
        <v>446</v>
      </c>
      <c r="B43" s="30" t="s">
        <v>21</v>
      </c>
      <c r="C43" s="30" t="s">
        <v>64</v>
      </c>
      <c r="D43" s="30">
        <v>93.3</v>
      </c>
      <c r="E43" s="30">
        <v>100</v>
      </c>
      <c r="F43" s="30">
        <v>95</v>
      </c>
      <c r="G43" s="30">
        <v>94</v>
      </c>
      <c r="H43" s="19" t="s">
        <v>447</v>
      </c>
      <c r="I43" s="30">
        <v>100</v>
      </c>
      <c r="J43" s="30">
        <v>94</v>
      </c>
      <c r="K43" s="19" t="s">
        <v>448</v>
      </c>
      <c r="L43" s="30">
        <f t="shared" si="1"/>
        <v>94</v>
      </c>
      <c r="M43" s="42">
        <f>J43/I43</f>
        <v>0.94</v>
      </c>
      <c r="N43" s="42">
        <f t="shared" si="0"/>
        <v>0.94</v>
      </c>
      <c r="O43" s="30">
        <v>100</v>
      </c>
      <c r="P43" s="30">
        <v>100</v>
      </c>
      <c r="Q43" s="21" t="s">
        <v>614</v>
      </c>
    </row>
    <row r="44" spans="1:17" s="1" customFormat="1" ht="255" x14ac:dyDescent="0.25">
      <c r="A44" s="19" t="s">
        <v>449</v>
      </c>
      <c r="B44" s="30" t="s">
        <v>27</v>
      </c>
      <c r="C44" s="30" t="s">
        <v>64</v>
      </c>
      <c r="D44" s="30">
        <v>100</v>
      </c>
      <c r="E44" s="30">
        <v>100</v>
      </c>
      <c r="F44" s="30">
        <v>100</v>
      </c>
      <c r="G44" s="30">
        <v>37.69</v>
      </c>
      <c r="H44" s="19" t="s">
        <v>450</v>
      </c>
      <c r="I44" s="30">
        <v>100</v>
      </c>
      <c r="J44" s="30">
        <v>100</v>
      </c>
      <c r="K44" s="19" t="s">
        <v>451</v>
      </c>
      <c r="L44" s="30">
        <f t="shared" si="1"/>
        <v>100</v>
      </c>
      <c r="M44" s="42">
        <f>J44/I44</f>
        <v>1</v>
      </c>
      <c r="N44" s="42">
        <f t="shared" si="0"/>
        <v>1</v>
      </c>
      <c r="O44" s="30">
        <v>100</v>
      </c>
      <c r="P44" s="30">
        <v>100</v>
      </c>
      <c r="Q44" s="30" t="s">
        <v>614</v>
      </c>
    </row>
    <row r="45" spans="1:17" s="1" customFormat="1" ht="225" x14ac:dyDescent="0.25">
      <c r="A45" s="19" t="s">
        <v>452</v>
      </c>
      <c r="B45" s="30" t="s">
        <v>27</v>
      </c>
      <c r="C45" s="30" t="s">
        <v>64</v>
      </c>
      <c r="D45" s="30">
        <v>100</v>
      </c>
      <c r="E45" s="30">
        <v>100</v>
      </c>
      <c r="F45" s="30">
        <v>100</v>
      </c>
      <c r="G45" s="30">
        <v>100</v>
      </c>
      <c r="H45" s="19" t="s">
        <v>453</v>
      </c>
      <c r="I45" s="30">
        <v>100</v>
      </c>
      <c r="J45" s="30">
        <v>100</v>
      </c>
      <c r="K45" s="19" t="s">
        <v>454</v>
      </c>
      <c r="L45" s="30">
        <f t="shared" si="1"/>
        <v>100</v>
      </c>
      <c r="M45" s="42">
        <f>J45/I45</f>
        <v>1</v>
      </c>
      <c r="N45" s="42">
        <f t="shared" si="0"/>
        <v>1</v>
      </c>
      <c r="O45" s="30">
        <v>100</v>
      </c>
      <c r="P45" s="30">
        <v>100</v>
      </c>
      <c r="Q45" s="21" t="s">
        <v>614</v>
      </c>
    </row>
    <row r="46" spans="1:17" s="1" customFormat="1" ht="270" x14ac:dyDescent="0.25">
      <c r="A46" s="19" t="s">
        <v>455</v>
      </c>
      <c r="B46" s="30" t="s">
        <v>21</v>
      </c>
      <c r="C46" s="30" t="s">
        <v>64</v>
      </c>
      <c r="D46" s="30">
        <v>95</v>
      </c>
      <c r="E46" s="30">
        <v>100</v>
      </c>
      <c r="F46" s="30">
        <v>95</v>
      </c>
      <c r="G46" s="30">
        <v>95</v>
      </c>
      <c r="H46" s="19" t="s">
        <v>456</v>
      </c>
      <c r="I46" s="30">
        <v>98</v>
      </c>
      <c r="J46" s="30">
        <v>97.63</v>
      </c>
      <c r="K46" s="19" t="s">
        <v>640</v>
      </c>
      <c r="L46" s="30">
        <f t="shared" si="1"/>
        <v>97.63</v>
      </c>
      <c r="M46" s="47">
        <f>J46/I46</f>
        <v>0.99622448979591827</v>
      </c>
      <c r="N46" s="42">
        <f>L46/E46</f>
        <v>0.97629999999999995</v>
      </c>
      <c r="O46" s="30">
        <v>98</v>
      </c>
      <c r="P46" s="30">
        <v>100</v>
      </c>
      <c r="Q46" s="21" t="s">
        <v>614</v>
      </c>
    </row>
    <row r="47" spans="1:17" s="1" customFormat="1" ht="135" x14ac:dyDescent="0.25">
      <c r="A47" s="19" t="s">
        <v>457</v>
      </c>
      <c r="B47" s="30" t="s">
        <v>21</v>
      </c>
      <c r="C47" s="30" t="s">
        <v>64</v>
      </c>
      <c r="D47" s="30">
        <v>48.6</v>
      </c>
      <c r="E47" s="30">
        <v>70</v>
      </c>
      <c r="F47" s="30">
        <v>50</v>
      </c>
      <c r="G47" s="30">
        <v>69.900000000000006</v>
      </c>
      <c r="H47" s="19" t="s">
        <v>458</v>
      </c>
      <c r="I47" s="30">
        <v>55</v>
      </c>
      <c r="J47" s="30">
        <v>100</v>
      </c>
      <c r="K47" s="19" t="s">
        <v>459</v>
      </c>
      <c r="L47" s="30">
        <f t="shared" si="1"/>
        <v>100</v>
      </c>
      <c r="M47" s="42">
        <v>1</v>
      </c>
      <c r="N47" s="42">
        <v>1</v>
      </c>
      <c r="O47" s="30">
        <v>60</v>
      </c>
      <c r="P47" s="30">
        <v>70</v>
      </c>
      <c r="Q47" s="30" t="s">
        <v>614</v>
      </c>
    </row>
    <row r="48" spans="1:17" s="1" customFormat="1" ht="135" x14ac:dyDescent="0.25">
      <c r="A48" s="19" t="s">
        <v>460</v>
      </c>
      <c r="B48" s="30" t="s">
        <v>27</v>
      </c>
      <c r="C48" s="30" t="s">
        <v>22</v>
      </c>
      <c r="D48" s="30">
        <v>8</v>
      </c>
      <c r="E48" s="30">
        <v>3</v>
      </c>
      <c r="F48" s="30">
        <v>3</v>
      </c>
      <c r="G48" s="30">
        <v>255</v>
      </c>
      <c r="H48" s="19" t="s">
        <v>461</v>
      </c>
      <c r="I48" s="30">
        <v>3</v>
      </c>
      <c r="J48" s="30">
        <v>8</v>
      </c>
      <c r="K48" s="19" t="s">
        <v>462</v>
      </c>
      <c r="L48" s="30">
        <f t="shared" si="1"/>
        <v>8</v>
      </c>
      <c r="M48" s="42">
        <v>1</v>
      </c>
      <c r="N48" s="42">
        <v>1</v>
      </c>
      <c r="O48" s="30">
        <v>3</v>
      </c>
      <c r="P48" s="30">
        <v>3</v>
      </c>
      <c r="Q48" s="21" t="s">
        <v>614</v>
      </c>
    </row>
    <row r="49" spans="1:17" s="1" customFormat="1" x14ac:dyDescent="0.25">
      <c r="A49" s="60" t="s">
        <v>463</v>
      </c>
      <c r="B49" s="59"/>
      <c r="C49" s="59"/>
      <c r="D49" s="59"/>
      <c r="E49" s="59"/>
      <c r="F49" s="59"/>
      <c r="G49" s="59"/>
      <c r="H49" s="59"/>
      <c r="I49" s="59"/>
      <c r="J49" s="59"/>
      <c r="K49" s="59"/>
      <c r="L49" s="59"/>
      <c r="M49" s="59"/>
      <c r="N49" s="59"/>
      <c r="O49" s="59"/>
      <c r="P49" s="59"/>
      <c r="Q49" s="59"/>
    </row>
    <row r="50" spans="1:17" s="1" customFormat="1" x14ac:dyDescent="0.25">
      <c r="A50" s="58" t="s">
        <v>19</v>
      </c>
      <c r="B50" s="59"/>
      <c r="C50" s="59"/>
      <c r="D50" s="59"/>
      <c r="E50" s="59"/>
      <c r="F50" s="59"/>
      <c r="G50" s="59"/>
      <c r="H50" s="59"/>
      <c r="I50" s="59"/>
      <c r="J50" s="59"/>
      <c r="K50" s="59"/>
      <c r="L50" s="59"/>
      <c r="M50" s="59"/>
      <c r="N50" s="59"/>
      <c r="O50" s="59"/>
      <c r="P50" s="59"/>
      <c r="Q50" s="59"/>
    </row>
    <row r="51" spans="1:17" s="1" customFormat="1" ht="315" x14ac:dyDescent="0.25">
      <c r="A51" s="19" t="s">
        <v>464</v>
      </c>
      <c r="B51" s="30" t="s">
        <v>21</v>
      </c>
      <c r="C51" s="30" t="s">
        <v>64</v>
      </c>
      <c r="D51" s="30">
        <v>0</v>
      </c>
      <c r="E51" s="30">
        <v>100</v>
      </c>
      <c r="F51" s="30">
        <v>0</v>
      </c>
      <c r="G51" s="30">
        <v>0</v>
      </c>
      <c r="H51" s="19" t="s">
        <v>31</v>
      </c>
      <c r="I51" s="30">
        <v>100</v>
      </c>
      <c r="J51" s="30">
        <v>54</v>
      </c>
      <c r="K51" s="19" t="s">
        <v>465</v>
      </c>
      <c r="L51" s="30">
        <f>J51</f>
        <v>54</v>
      </c>
      <c r="M51" s="42">
        <f>J51/I51</f>
        <v>0.54</v>
      </c>
      <c r="N51" s="42">
        <f>L51/E51</f>
        <v>0.54</v>
      </c>
      <c r="O51" s="30">
        <v>100</v>
      </c>
      <c r="P51" s="30">
        <v>100</v>
      </c>
      <c r="Q51" s="21" t="s">
        <v>602</v>
      </c>
    </row>
    <row r="52" spans="1:17" s="1" customFormat="1" x14ac:dyDescent="0.25">
      <c r="A52" s="58" t="s">
        <v>25</v>
      </c>
      <c r="B52" s="59"/>
      <c r="C52" s="59"/>
      <c r="D52" s="59"/>
      <c r="E52" s="59"/>
      <c r="F52" s="59"/>
      <c r="G52" s="59"/>
      <c r="H52" s="59"/>
      <c r="I52" s="59"/>
      <c r="J52" s="59"/>
      <c r="K52" s="59"/>
      <c r="L52" s="59"/>
      <c r="M52" s="59"/>
      <c r="N52" s="59"/>
      <c r="O52" s="59"/>
      <c r="P52" s="59"/>
      <c r="Q52" s="59"/>
    </row>
    <row r="53" spans="1:17" s="1" customFormat="1" ht="210" x14ac:dyDescent="0.25">
      <c r="A53" s="19" t="s">
        <v>466</v>
      </c>
      <c r="B53" s="30" t="s">
        <v>21</v>
      </c>
      <c r="C53" s="30" t="s">
        <v>22</v>
      </c>
      <c r="D53" s="30">
        <v>0</v>
      </c>
      <c r="E53" s="30">
        <v>1</v>
      </c>
      <c r="F53" s="30">
        <v>0</v>
      </c>
      <c r="G53" s="30">
        <v>0</v>
      </c>
      <c r="H53" s="19" t="s">
        <v>31</v>
      </c>
      <c r="I53" s="30">
        <v>1</v>
      </c>
      <c r="J53" s="30">
        <v>0</v>
      </c>
      <c r="K53" s="19" t="s">
        <v>467</v>
      </c>
      <c r="L53" s="30">
        <f>J53</f>
        <v>0</v>
      </c>
      <c r="M53" s="42">
        <f>J53/I53</f>
        <v>0</v>
      </c>
      <c r="N53" s="42">
        <f>L53/E53</f>
        <v>0</v>
      </c>
      <c r="O53" s="30">
        <v>0</v>
      </c>
      <c r="P53" s="30">
        <v>0</v>
      </c>
      <c r="Q53" s="21" t="s">
        <v>615</v>
      </c>
    </row>
    <row r="54" spans="1:17" s="1" customFormat="1" ht="315" x14ac:dyDescent="0.25">
      <c r="A54" s="19" t="s">
        <v>468</v>
      </c>
      <c r="B54" s="30" t="s">
        <v>21</v>
      </c>
      <c r="C54" s="30" t="s">
        <v>64</v>
      </c>
      <c r="D54" s="30">
        <v>10</v>
      </c>
      <c r="E54" s="30">
        <v>100</v>
      </c>
      <c r="F54" s="30">
        <v>20</v>
      </c>
      <c r="G54" s="30">
        <v>47</v>
      </c>
      <c r="H54" s="19" t="s">
        <v>469</v>
      </c>
      <c r="I54" s="30">
        <v>50</v>
      </c>
      <c r="J54" s="30">
        <v>54</v>
      </c>
      <c r="K54" s="19" t="s">
        <v>465</v>
      </c>
      <c r="L54" s="30">
        <f>J54</f>
        <v>54</v>
      </c>
      <c r="M54" s="42">
        <v>1</v>
      </c>
      <c r="N54" s="42">
        <f>L54/E54</f>
        <v>0.54</v>
      </c>
      <c r="O54" s="30">
        <v>70</v>
      </c>
      <c r="P54" s="30">
        <v>100</v>
      </c>
      <c r="Q54" s="21" t="s">
        <v>615</v>
      </c>
    </row>
    <row r="55" spans="1:17" s="1" customFormat="1" x14ac:dyDescent="0.25">
      <c r="A55" s="60" t="s">
        <v>470</v>
      </c>
      <c r="B55" s="59"/>
      <c r="C55" s="59"/>
      <c r="D55" s="59"/>
      <c r="E55" s="59"/>
      <c r="F55" s="59"/>
      <c r="G55" s="59"/>
      <c r="H55" s="59"/>
      <c r="I55" s="59"/>
      <c r="J55" s="59"/>
      <c r="K55" s="59"/>
      <c r="L55" s="59"/>
      <c r="M55" s="59"/>
      <c r="N55" s="59"/>
      <c r="O55" s="59"/>
      <c r="P55" s="59"/>
      <c r="Q55" s="59"/>
    </row>
    <row r="56" spans="1:17" s="1" customFormat="1" x14ac:dyDescent="0.25">
      <c r="A56" s="58" t="s">
        <v>19</v>
      </c>
      <c r="B56" s="59"/>
      <c r="C56" s="59"/>
      <c r="D56" s="59"/>
      <c r="E56" s="59"/>
      <c r="F56" s="59"/>
      <c r="G56" s="59"/>
      <c r="H56" s="59"/>
      <c r="I56" s="59"/>
      <c r="J56" s="59"/>
      <c r="K56" s="59"/>
      <c r="L56" s="59"/>
      <c r="M56" s="59"/>
      <c r="N56" s="59"/>
      <c r="O56" s="59"/>
      <c r="P56" s="59"/>
      <c r="Q56" s="59"/>
    </row>
    <row r="57" spans="1:17" s="1" customFormat="1" ht="75" x14ac:dyDescent="0.25">
      <c r="A57" s="19" t="s">
        <v>471</v>
      </c>
      <c r="B57" s="30" t="s">
        <v>21</v>
      </c>
      <c r="C57" s="30" t="s">
        <v>64</v>
      </c>
      <c r="D57" s="30">
        <v>90</v>
      </c>
      <c r="E57" s="30">
        <v>99.9</v>
      </c>
      <c r="F57" s="30">
        <v>92</v>
      </c>
      <c r="G57" s="30">
        <v>99.59</v>
      </c>
      <c r="H57" s="19" t="s">
        <v>472</v>
      </c>
      <c r="I57" s="30">
        <v>95</v>
      </c>
      <c r="J57" s="30">
        <v>99.79</v>
      </c>
      <c r="K57" s="19" t="s">
        <v>473</v>
      </c>
      <c r="L57" s="30">
        <f>J57</f>
        <v>99.79</v>
      </c>
      <c r="M57" s="42">
        <v>1</v>
      </c>
      <c r="N57" s="47">
        <f>L57/E57</f>
        <v>0.99889889889889893</v>
      </c>
      <c r="O57" s="30">
        <v>98</v>
      </c>
      <c r="P57" s="30">
        <v>99.9</v>
      </c>
      <c r="Q57" s="21" t="s">
        <v>616</v>
      </c>
    </row>
    <row r="58" spans="1:17" s="1" customFormat="1" ht="45" x14ac:dyDescent="0.25">
      <c r="A58" s="19" t="s">
        <v>474</v>
      </c>
      <c r="B58" s="30" t="s">
        <v>21</v>
      </c>
      <c r="C58" s="30" t="s">
        <v>64</v>
      </c>
      <c r="D58" s="30">
        <v>40</v>
      </c>
      <c r="E58" s="30">
        <v>90</v>
      </c>
      <c r="F58" s="30">
        <v>40</v>
      </c>
      <c r="G58" s="30">
        <v>34.479999999999997</v>
      </c>
      <c r="H58" s="19" t="s">
        <v>475</v>
      </c>
      <c r="I58" s="30">
        <v>60</v>
      </c>
      <c r="J58" s="30">
        <v>34.479999999999997</v>
      </c>
      <c r="K58" s="19" t="s">
        <v>475</v>
      </c>
      <c r="L58" s="30">
        <f>J58</f>
        <v>34.479999999999997</v>
      </c>
      <c r="M58" s="42">
        <f>J58/I58</f>
        <v>0.57466666666666666</v>
      </c>
      <c r="N58" s="42">
        <f>L58/E58</f>
        <v>0.38311111111111107</v>
      </c>
      <c r="O58" s="30">
        <v>75</v>
      </c>
      <c r="P58" s="30">
        <v>90</v>
      </c>
      <c r="Q58" s="21" t="s">
        <v>616</v>
      </c>
    </row>
    <row r="59" spans="1:17" s="1" customFormat="1" ht="60" x14ac:dyDescent="0.25">
      <c r="A59" s="19" t="s">
        <v>476</v>
      </c>
      <c r="B59" s="30" t="s">
        <v>21</v>
      </c>
      <c r="C59" s="30" t="s">
        <v>64</v>
      </c>
      <c r="D59" s="30">
        <v>90</v>
      </c>
      <c r="E59" s="30">
        <v>99.5</v>
      </c>
      <c r="F59" s="30">
        <v>95</v>
      </c>
      <c r="G59" s="30">
        <v>91</v>
      </c>
      <c r="H59" s="19" t="s">
        <v>477</v>
      </c>
      <c r="I59" s="30">
        <v>97</v>
      </c>
      <c r="J59" s="30">
        <v>91</v>
      </c>
      <c r="K59" s="19" t="s">
        <v>477</v>
      </c>
      <c r="L59" s="30">
        <f>J59</f>
        <v>91</v>
      </c>
      <c r="M59" s="42">
        <f>J59/I59</f>
        <v>0.93814432989690721</v>
      </c>
      <c r="N59" s="42">
        <f>L59/E59</f>
        <v>0.914572864321608</v>
      </c>
      <c r="O59" s="30">
        <v>99.5</v>
      </c>
      <c r="P59" s="30">
        <v>99.5</v>
      </c>
      <c r="Q59" s="21" t="s">
        <v>616</v>
      </c>
    </row>
    <row r="60" spans="1:17" s="1" customFormat="1" x14ac:dyDescent="0.25">
      <c r="A60" s="58" t="s">
        <v>25</v>
      </c>
      <c r="B60" s="59"/>
      <c r="C60" s="59"/>
      <c r="D60" s="59"/>
      <c r="E60" s="59"/>
      <c r="F60" s="59"/>
      <c r="G60" s="59"/>
      <c r="H60" s="59"/>
      <c r="I60" s="59"/>
      <c r="J60" s="59"/>
      <c r="K60" s="59"/>
      <c r="L60" s="59"/>
      <c r="M60" s="59"/>
      <c r="N60" s="59"/>
      <c r="O60" s="59"/>
      <c r="P60" s="59"/>
      <c r="Q60" s="59"/>
    </row>
    <row r="61" spans="1:17" s="1" customFormat="1" ht="90" x14ac:dyDescent="0.25">
      <c r="A61" s="19" t="s">
        <v>478</v>
      </c>
      <c r="B61" s="30" t="s">
        <v>21</v>
      </c>
      <c r="C61" s="30" t="s">
        <v>64</v>
      </c>
      <c r="D61" s="30">
        <v>80</v>
      </c>
      <c r="E61" s="30">
        <v>100</v>
      </c>
      <c r="F61" s="30">
        <v>80</v>
      </c>
      <c r="G61" s="30">
        <v>80</v>
      </c>
      <c r="H61" s="19" t="s">
        <v>479</v>
      </c>
      <c r="I61" s="30">
        <v>90</v>
      </c>
      <c r="J61" s="30">
        <v>85</v>
      </c>
      <c r="K61" s="19" t="s">
        <v>480</v>
      </c>
      <c r="L61" s="30">
        <f>J61</f>
        <v>85</v>
      </c>
      <c r="M61" s="42">
        <f>J61/I61</f>
        <v>0.94444444444444442</v>
      </c>
      <c r="N61" s="42">
        <f>L61/E61</f>
        <v>0.85</v>
      </c>
      <c r="O61" s="30">
        <v>95</v>
      </c>
      <c r="P61" s="30">
        <v>100</v>
      </c>
      <c r="Q61" s="21" t="s">
        <v>616</v>
      </c>
    </row>
    <row r="62" spans="1:17" s="1" customFormat="1" ht="45" x14ac:dyDescent="0.25">
      <c r="A62" s="19" t="s">
        <v>481</v>
      </c>
      <c r="B62" s="30" t="s">
        <v>21</v>
      </c>
      <c r="C62" s="30" t="s">
        <v>64</v>
      </c>
      <c r="D62" s="30">
        <v>70</v>
      </c>
      <c r="E62" s="30">
        <v>90</v>
      </c>
      <c r="F62" s="30">
        <v>70</v>
      </c>
      <c r="G62" s="30">
        <v>66</v>
      </c>
      <c r="H62" s="19" t="s">
        <v>482</v>
      </c>
      <c r="I62" s="30">
        <v>80</v>
      </c>
      <c r="J62" s="30">
        <v>66</v>
      </c>
      <c r="K62" s="19" t="s">
        <v>482</v>
      </c>
      <c r="L62" s="30">
        <f>J62</f>
        <v>66</v>
      </c>
      <c r="M62" s="42">
        <f>J62/I62</f>
        <v>0.82499999999999996</v>
      </c>
      <c r="N62" s="42">
        <f>L62/E62</f>
        <v>0.73333333333333328</v>
      </c>
      <c r="O62" s="30">
        <v>85</v>
      </c>
      <c r="P62" s="30">
        <v>90</v>
      </c>
      <c r="Q62" s="21" t="s">
        <v>616</v>
      </c>
    </row>
    <row r="63" spans="1:17" s="1" customFormat="1" ht="45" x14ac:dyDescent="0.25">
      <c r="A63" s="19" t="s">
        <v>483</v>
      </c>
      <c r="B63" s="30" t="s">
        <v>21</v>
      </c>
      <c r="C63" s="30" t="s">
        <v>22</v>
      </c>
      <c r="D63" s="30">
        <v>1</v>
      </c>
      <c r="E63" s="30">
        <v>4</v>
      </c>
      <c r="F63" s="30">
        <v>1</v>
      </c>
      <c r="G63" s="30">
        <v>1</v>
      </c>
      <c r="H63" s="19" t="s">
        <v>484</v>
      </c>
      <c r="I63" s="30">
        <v>1</v>
      </c>
      <c r="J63" s="30">
        <v>1</v>
      </c>
      <c r="K63" s="19" t="s">
        <v>484</v>
      </c>
      <c r="L63" s="30">
        <f>G63+J63</f>
        <v>2</v>
      </c>
      <c r="M63" s="42">
        <f>J63/I63</f>
        <v>1</v>
      </c>
      <c r="N63" s="42">
        <f>L63/E63</f>
        <v>0.5</v>
      </c>
      <c r="O63" s="30">
        <v>1</v>
      </c>
      <c r="P63" s="30">
        <v>1</v>
      </c>
      <c r="Q63" s="21" t="s">
        <v>616</v>
      </c>
    </row>
    <row r="64" spans="1:17" s="1" customFormat="1" x14ac:dyDescent="0.25">
      <c r="A64" s="60" t="s">
        <v>485</v>
      </c>
      <c r="B64" s="59"/>
      <c r="C64" s="59"/>
      <c r="D64" s="59"/>
      <c r="E64" s="59"/>
      <c r="F64" s="59"/>
      <c r="G64" s="59"/>
      <c r="H64" s="59"/>
      <c r="I64" s="59"/>
      <c r="J64" s="59"/>
      <c r="K64" s="59"/>
      <c r="L64" s="59"/>
      <c r="M64" s="59"/>
      <c r="N64" s="59"/>
      <c r="O64" s="59"/>
      <c r="P64" s="59"/>
      <c r="Q64" s="59"/>
    </row>
    <row r="65" spans="1:17" s="1" customFormat="1" x14ac:dyDescent="0.25">
      <c r="A65" s="58" t="s">
        <v>19</v>
      </c>
      <c r="B65" s="59"/>
      <c r="C65" s="59"/>
      <c r="D65" s="59"/>
      <c r="E65" s="59"/>
      <c r="F65" s="59"/>
      <c r="G65" s="59"/>
      <c r="H65" s="59"/>
      <c r="I65" s="59"/>
      <c r="J65" s="59"/>
      <c r="K65" s="59"/>
      <c r="L65" s="59"/>
      <c r="M65" s="59"/>
      <c r="N65" s="59"/>
      <c r="O65" s="59"/>
      <c r="P65" s="59"/>
      <c r="Q65" s="59"/>
    </row>
    <row r="66" spans="1:17" s="1" customFormat="1" ht="150" x14ac:dyDescent="0.25">
      <c r="A66" s="19" t="s">
        <v>486</v>
      </c>
      <c r="B66" s="30" t="s">
        <v>21</v>
      </c>
      <c r="C66" s="30" t="s">
        <v>22</v>
      </c>
      <c r="D66" s="30">
        <v>1</v>
      </c>
      <c r="E66" s="30">
        <v>4</v>
      </c>
      <c r="F66" s="30">
        <v>1</v>
      </c>
      <c r="G66" s="30">
        <v>1</v>
      </c>
      <c r="H66" s="19" t="s">
        <v>487</v>
      </c>
      <c r="I66" s="30">
        <v>1</v>
      </c>
      <c r="J66" s="30">
        <v>1</v>
      </c>
      <c r="K66" s="19" t="s">
        <v>488</v>
      </c>
      <c r="L66" s="30">
        <f>G66+J66</f>
        <v>2</v>
      </c>
      <c r="M66" s="42">
        <f>J66/I66</f>
        <v>1</v>
      </c>
      <c r="N66" s="42">
        <f>L66/E66</f>
        <v>0.5</v>
      </c>
      <c r="O66" s="30">
        <v>1</v>
      </c>
      <c r="P66" s="30">
        <v>1</v>
      </c>
      <c r="Q66" s="21" t="s">
        <v>617</v>
      </c>
    </row>
    <row r="67" spans="1:17" s="1" customFormat="1" x14ac:dyDescent="0.25">
      <c r="A67" s="58" t="s">
        <v>25</v>
      </c>
      <c r="B67" s="59"/>
      <c r="C67" s="59"/>
      <c r="D67" s="59"/>
      <c r="E67" s="59"/>
      <c r="F67" s="59"/>
      <c r="G67" s="59"/>
      <c r="H67" s="59"/>
      <c r="I67" s="59"/>
      <c r="J67" s="59"/>
      <c r="K67" s="59"/>
      <c r="L67" s="59"/>
      <c r="M67" s="59"/>
      <c r="N67" s="59"/>
      <c r="O67" s="59"/>
      <c r="P67" s="59"/>
      <c r="Q67" s="59"/>
    </row>
    <row r="68" spans="1:17" s="1" customFormat="1" ht="135" x14ac:dyDescent="0.25">
      <c r="A68" s="19" t="s">
        <v>489</v>
      </c>
      <c r="B68" s="30" t="s">
        <v>27</v>
      </c>
      <c r="C68" s="30" t="s">
        <v>64</v>
      </c>
      <c r="D68" s="30">
        <v>100</v>
      </c>
      <c r="E68" s="30">
        <v>100</v>
      </c>
      <c r="F68" s="30">
        <v>100</v>
      </c>
      <c r="G68" s="30">
        <v>100</v>
      </c>
      <c r="H68" s="19" t="s">
        <v>490</v>
      </c>
      <c r="I68" s="30">
        <v>100</v>
      </c>
      <c r="J68" s="30">
        <v>100</v>
      </c>
      <c r="K68" s="19" t="s">
        <v>646</v>
      </c>
      <c r="L68" s="30">
        <f>G68</f>
        <v>100</v>
      </c>
      <c r="M68" s="42">
        <f>J68/I68</f>
        <v>1</v>
      </c>
      <c r="N68" s="42">
        <f>L68/E68</f>
        <v>1</v>
      </c>
      <c r="O68" s="30">
        <v>100</v>
      </c>
      <c r="P68" s="30">
        <v>100</v>
      </c>
      <c r="Q68" s="21" t="s">
        <v>618</v>
      </c>
    </row>
    <row r="69" spans="1:17" s="1" customFormat="1" ht="240" x14ac:dyDescent="0.25">
      <c r="A69" s="19" t="s">
        <v>491</v>
      </c>
      <c r="B69" s="30" t="s">
        <v>27</v>
      </c>
      <c r="C69" s="30" t="s">
        <v>64</v>
      </c>
      <c r="D69" s="30">
        <v>100</v>
      </c>
      <c r="E69" s="30">
        <v>100</v>
      </c>
      <c r="F69" s="30">
        <v>100</v>
      </c>
      <c r="G69" s="30">
        <v>100</v>
      </c>
      <c r="H69" s="19" t="s">
        <v>492</v>
      </c>
      <c r="I69" s="30">
        <v>100</v>
      </c>
      <c r="J69" s="30">
        <v>33.299999999999997</v>
      </c>
      <c r="K69" s="19" t="s">
        <v>493</v>
      </c>
      <c r="L69" s="30">
        <f>J69</f>
        <v>33.299999999999997</v>
      </c>
      <c r="M69" s="42">
        <f>J69/I69</f>
        <v>0.33299999999999996</v>
      </c>
      <c r="N69" s="42">
        <f>L69/E69</f>
        <v>0.33299999999999996</v>
      </c>
      <c r="O69" s="30">
        <v>100</v>
      </c>
      <c r="P69" s="30">
        <v>100</v>
      </c>
      <c r="Q69" s="21" t="s">
        <v>617</v>
      </c>
    </row>
    <row r="70" spans="1:17" s="1" customFormat="1" ht="105" x14ac:dyDescent="0.25">
      <c r="A70" s="19" t="s">
        <v>494</v>
      </c>
      <c r="B70" s="30" t="s">
        <v>27</v>
      </c>
      <c r="C70" s="30" t="s">
        <v>495</v>
      </c>
      <c r="D70" s="30">
        <v>0</v>
      </c>
      <c r="E70" s="30">
        <v>100</v>
      </c>
      <c r="F70" s="30">
        <v>100</v>
      </c>
      <c r="G70" s="30">
        <v>100</v>
      </c>
      <c r="H70" s="19" t="s">
        <v>496</v>
      </c>
      <c r="I70" s="30">
        <v>100</v>
      </c>
      <c r="J70" s="30">
        <v>0</v>
      </c>
      <c r="K70" s="19" t="s">
        <v>497</v>
      </c>
      <c r="L70" s="30">
        <f>G70</f>
        <v>100</v>
      </c>
      <c r="M70" s="42">
        <f>J70/I70</f>
        <v>0</v>
      </c>
      <c r="N70" s="42">
        <f>L70/F70</f>
        <v>1</v>
      </c>
      <c r="O70" s="30">
        <v>100</v>
      </c>
      <c r="P70" s="30">
        <v>100</v>
      </c>
      <c r="Q70" s="21" t="s">
        <v>617</v>
      </c>
    </row>
    <row r="71" spans="1:17" s="1" customFormat="1" x14ac:dyDescent="0.25">
      <c r="A71" s="60" t="s">
        <v>498</v>
      </c>
      <c r="B71" s="59"/>
      <c r="C71" s="59"/>
      <c r="D71" s="59"/>
      <c r="E71" s="59"/>
      <c r="F71" s="59"/>
      <c r="G71" s="59"/>
      <c r="H71" s="59"/>
      <c r="I71" s="59"/>
      <c r="J71" s="59"/>
      <c r="K71" s="59"/>
      <c r="L71" s="59"/>
      <c r="M71" s="59"/>
      <c r="N71" s="59"/>
      <c r="O71" s="59"/>
      <c r="P71" s="59"/>
      <c r="Q71" s="59"/>
    </row>
    <row r="72" spans="1:17" s="1" customFormat="1" x14ac:dyDescent="0.25">
      <c r="A72" s="58" t="s">
        <v>19</v>
      </c>
      <c r="B72" s="59"/>
      <c r="C72" s="59"/>
      <c r="D72" s="59"/>
      <c r="E72" s="59"/>
      <c r="F72" s="59"/>
      <c r="G72" s="59"/>
      <c r="H72" s="59"/>
      <c r="I72" s="59"/>
      <c r="J72" s="59"/>
      <c r="K72" s="59"/>
      <c r="L72" s="59"/>
      <c r="M72" s="59"/>
      <c r="N72" s="59"/>
      <c r="O72" s="59"/>
      <c r="P72" s="59"/>
      <c r="Q72" s="59"/>
    </row>
    <row r="73" spans="1:17" s="1" customFormat="1" ht="165" x14ac:dyDescent="0.25">
      <c r="A73" s="19" t="s">
        <v>499</v>
      </c>
      <c r="B73" s="30" t="s">
        <v>21</v>
      </c>
      <c r="C73" s="30" t="s">
        <v>22</v>
      </c>
      <c r="D73" s="30">
        <v>5</v>
      </c>
      <c r="E73" s="30">
        <v>8</v>
      </c>
      <c r="F73" s="30">
        <v>2</v>
      </c>
      <c r="G73" s="30">
        <v>2</v>
      </c>
      <c r="H73" s="19" t="s">
        <v>500</v>
      </c>
      <c r="I73" s="30">
        <v>2</v>
      </c>
      <c r="J73" s="30">
        <v>2</v>
      </c>
      <c r="K73" s="19" t="s">
        <v>501</v>
      </c>
      <c r="L73" s="30">
        <f>G73+J73</f>
        <v>4</v>
      </c>
      <c r="M73" s="42">
        <f>J73/I73</f>
        <v>1</v>
      </c>
      <c r="N73" s="42">
        <f>L73/E73</f>
        <v>0.5</v>
      </c>
      <c r="O73" s="30">
        <v>2</v>
      </c>
      <c r="P73" s="30">
        <v>2</v>
      </c>
      <c r="Q73" s="21" t="s">
        <v>619</v>
      </c>
    </row>
    <row r="74" spans="1:17" s="1" customFormat="1" x14ac:dyDescent="0.25">
      <c r="A74" s="58" t="s">
        <v>25</v>
      </c>
      <c r="B74" s="59"/>
      <c r="C74" s="59"/>
      <c r="D74" s="59"/>
      <c r="E74" s="59"/>
      <c r="F74" s="59"/>
      <c r="G74" s="59"/>
      <c r="H74" s="59"/>
      <c r="I74" s="59"/>
      <c r="J74" s="59"/>
      <c r="K74" s="59"/>
      <c r="L74" s="59"/>
      <c r="M74" s="59"/>
      <c r="N74" s="59"/>
      <c r="O74" s="59"/>
      <c r="P74" s="59"/>
      <c r="Q74" s="59"/>
    </row>
    <row r="75" spans="1:17" s="1" customFormat="1" ht="75" x14ac:dyDescent="0.25">
      <c r="A75" s="19" t="s">
        <v>502</v>
      </c>
      <c r="B75" s="30" t="s">
        <v>21</v>
      </c>
      <c r="C75" s="30" t="s">
        <v>22</v>
      </c>
      <c r="D75" s="30">
        <v>3</v>
      </c>
      <c r="E75" s="30">
        <v>4</v>
      </c>
      <c r="F75" s="30">
        <v>1</v>
      </c>
      <c r="G75" s="30">
        <v>1</v>
      </c>
      <c r="H75" s="19" t="s">
        <v>503</v>
      </c>
      <c r="I75" s="30">
        <v>1</v>
      </c>
      <c r="J75" s="30">
        <v>0</v>
      </c>
      <c r="K75" s="19" t="s">
        <v>504</v>
      </c>
      <c r="L75" s="30">
        <f>G75+J75</f>
        <v>1</v>
      </c>
      <c r="M75" s="42">
        <f>J75/I75</f>
        <v>0</v>
      </c>
      <c r="N75" s="42">
        <f>L75/E75</f>
        <v>0.25</v>
      </c>
      <c r="O75" s="30">
        <v>1</v>
      </c>
      <c r="P75" s="30">
        <v>1</v>
      </c>
      <c r="Q75" s="21" t="s">
        <v>620</v>
      </c>
    </row>
    <row r="76" spans="1:17" s="1" customFormat="1" ht="210" x14ac:dyDescent="0.25">
      <c r="A76" s="19" t="s">
        <v>505</v>
      </c>
      <c r="B76" s="30" t="s">
        <v>21</v>
      </c>
      <c r="C76" s="30" t="s">
        <v>22</v>
      </c>
      <c r="D76" s="30">
        <v>0</v>
      </c>
      <c r="E76" s="30">
        <v>1</v>
      </c>
      <c r="F76" s="30">
        <v>1</v>
      </c>
      <c r="G76" s="30">
        <v>1</v>
      </c>
      <c r="H76" s="19" t="s">
        <v>506</v>
      </c>
      <c r="I76" s="30">
        <v>0</v>
      </c>
      <c r="J76" s="30">
        <v>0</v>
      </c>
      <c r="K76" s="19" t="s">
        <v>507</v>
      </c>
      <c r="L76" s="30">
        <f>G76</f>
        <v>1</v>
      </c>
      <c r="M76" s="46">
        <v>0</v>
      </c>
      <c r="N76" s="42">
        <f>L76/E76</f>
        <v>1</v>
      </c>
      <c r="O76" s="30">
        <v>0</v>
      </c>
      <c r="P76" s="30">
        <v>0</v>
      </c>
      <c r="Q76" s="21" t="s">
        <v>620</v>
      </c>
    </row>
    <row r="77" spans="1:17" s="1" customFormat="1" x14ac:dyDescent="0.25">
      <c r="A77" s="60" t="s">
        <v>508</v>
      </c>
      <c r="B77" s="59"/>
      <c r="C77" s="59"/>
      <c r="D77" s="59"/>
      <c r="E77" s="59"/>
      <c r="F77" s="59"/>
      <c r="G77" s="59"/>
      <c r="H77" s="59"/>
      <c r="I77" s="59"/>
      <c r="J77" s="59"/>
      <c r="K77" s="59"/>
      <c r="L77" s="59"/>
      <c r="M77" s="59"/>
      <c r="N77" s="59"/>
      <c r="O77" s="59"/>
      <c r="P77" s="59"/>
      <c r="Q77" s="59"/>
    </row>
    <row r="78" spans="1:17" s="1" customFormat="1" x14ac:dyDescent="0.25">
      <c r="A78" s="58" t="s">
        <v>19</v>
      </c>
      <c r="B78" s="59"/>
      <c r="C78" s="59"/>
      <c r="D78" s="59"/>
      <c r="E78" s="59"/>
      <c r="F78" s="59"/>
      <c r="G78" s="59"/>
      <c r="H78" s="59"/>
      <c r="I78" s="59"/>
      <c r="J78" s="59"/>
      <c r="K78" s="59"/>
      <c r="L78" s="59"/>
      <c r="M78" s="59"/>
      <c r="N78" s="59"/>
      <c r="O78" s="59"/>
      <c r="P78" s="59"/>
      <c r="Q78" s="59"/>
    </row>
    <row r="79" spans="1:17" s="1" customFormat="1" ht="150" x14ac:dyDescent="0.25">
      <c r="A79" s="19" t="s">
        <v>509</v>
      </c>
      <c r="B79" s="30" t="s">
        <v>21</v>
      </c>
      <c r="C79" s="30" t="s">
        <v>22</v>
      </c>
      <c r="D79" s="30">
        <v>0</v>
      </c>
      <c r="E79" s="30">
        <v>4</v>
      </c>
      <c r="F79" s="30">
        <v>1</v>
      </c>
      <c r="G79" s="30">
        <v>1</v>
      </c>
      <c r="H79" s="19" t="s">
        <v>510</v>
      </c>
      <c r="I79" s="30">
        <v>1</v>
      </c>
      <c r="J79" s="30">
        <v>1</v>
      </c>
      <c r="K79" s="19" t="s">
        <v>511</v>
      </c>
      <c r="L79" s="30">
        <f>G79+J79</f>
        <v>2</v>
      </c>
      <c r="M79" s="42">
        <f>J79/I79</f>
        <v>1</v>
      </c>
      <c r="N79" s="42">
        <f>L79/E79</f>
        <v>0.5</v>
      </c>
      <c r="O79" s="30">
        <v>1</v>
      </c>
      <c r="P79" s="30">
        <v>1</v>
      </c>
      <c r="Q79" s="21" t="s">
        <v>620</v>
      </c>
    </row>
    <row r="80" spans="1:17" s="1" customFormat="1" x14ac:dyDescent="0.25">
      <c r="A80" s="58" t="s">
        <v>25</v>
      </c>
      <c r="B80" s="59"/>
      <c r="C80" s="59"/>
      <c r="D80" s="59"/>
      <c r="E80" s="59"/>
      <c r="F80" s="59"/>
      <c r="G80" s="59"/>
      <c r="H80" s="59"/>
      <c r="I80" s="59"/>
      <c r="J80" s="59"/>
      <c r="K80" s="59"/>
      <c r="L80" s="59"/>
      <c r="M80" s="59"/>
      <c r="N80" s="59"/>
      <c r="O80" s="59"/>
      <c r="P80" s="59"/>
      <c r="Q80" s="59"/>
    </row>
    <row r="81" spans="1:17" s="1" customFormat="1" ht="315" x14ac:dyDescent="0.25">
      <c r="A81" s="19" t="s">
        <v>512</v>
      </c>
      <c r="B81" s="30" t="s">
        <v>27</v>
      </c>
      <c r="C81" s="30" t="s">
        <v>22</v>
      </c>
      <c r="D81" s="30">
        <v>8</v>
      </c>
      <c r="E81" s="30">
        <v>8</v>
      </c>
      <c r="F81" s="30">
        <v>8</v>
      </c>
      <c r="G81" s="30">
        <v>8</v>
      </c>
      <c r="H81" s="19" t="s">
        <v>513</v>
      </c>
      <c r="I81" s="30">
        <v>8</v>
      </c>
      <c r="J81" s="30">
        <v>12</v>
      </c>
      <c r="K81" s="19" t="s">
        <v>514</v>
      </c>
      <c r="L81" s="30">
        <f>J81</f>
        <v>12</v>
      </c>
      <c r="M81" s="42">
        <v>1</v>
      </c>
      <c r="N81" s="42">
        <v>1</v>
      </c>
      <c r="O81" s="30">
        <v>8</v>
      </c>
      <c r="P81" s="30">
        <v>8</v>
      </c>
      <c r="Q81" s="21" t="s">
        <v>620</v>
      </c>
    </row>
    <row r="82" spans="1:17" s="1" customFormat="1" ht="120" x14ac:dyDescent="0.25">
      <c r="A82" s="19" t="s">
        <v>515</v>
      </c>
      <c r="B82" s="30" t="s">
        <v>21</v>
      </c>
      <c r="C82" s="30" t="s">
        <v>22</v>
      </c>
      <c r="D82" s="30">
        <v>0</v>
      </c>
      <c r="E82" s="30">
        <v>2</v>
      </c>
      <c r="F82" s="30">
        <v>0</v>
      </c>
      <c r="G82" s="30">
        <v>0</v>
      </c>
      <c r="H82" s="19" t="s">
        <v>31</v>
      </c>
      <c r="I82" s="30">
        <v>1</v>
      </c>
      <c r="J82" s="30">
        <v>1</v>
      </c>
      <c r="K82" s="19" t="s">
        <v>516</v>
      </c>
      <c r="L82" s="30">
        <f>J82</f>
        <v>1</v>
      </c>
      <c r="M82" s="42">
        <f>J82/I82</f>
        <v>1</v>
      </c>
      <c r="N82" s="42">
        <f>L82/E82</f>
        <v>0.5</v>
      </c>
      <c r="O82" s="30">
        <v>0</v>
      </c>
      <c r="P82" s="30">
        <v>1</v>
      </c>
      <c r="Q82" s="21" t="s">
        <v>620</v>
      </c>
    </row>
    <row r="83" spans="1:17" s="1" customFormat="1" ht="75" x14ac:dyDescent="0.25">
      <c r="A83" s="19" t="s">
        <v>517</v>
      </c>
      <c r="B83" s="30" t="s">
        <v>21</v>
      </c>
      <c r="C83" s="30" t="s">
        <v>22</v>
      </c>
      <c r="D83" s="30">
        <v>1</v>
      </c>
      <c r="E83" s="30">
        <v>6</v>
      </c>
      <c r="F83" s="30">
        <v>0</v>
      </c>
      <c r="G83" s="30">
        <v>0</v>
      </c>
      <c r="H83" s="19" t="s">
        <v>31</v>
      </c>
      <c r="I83" s="30">
        <v>2</v>
      </c>
      <c r="J83" s="30">
        <v>4</v>
      </c>
      <c r="K83" s="19" t="s">
        <v>518</v>
      </c>
      <c r="L83" s="30">
        <f>J83</f>
        <v>4</v>
      </c>
      <c r="M83" s="42">
        <v>1</v>
      </c>
      <c r="N83" s="42">
        <f>L83/E83</f>
        <v>0.66666666666666663</v>
      </c>
      <c r="O83" s="30">
        <v>2</v>
      </c>
      <c r="P83" s="30">
        <v>2</v>
      </c>
      <c r="Q83" s="21" t="s">
        <v>621</v>
      </c>
    </row>
    <row r="86" spans="1:17" ht="60" x14ac:dyDescent="0.25">
      <c r="A86" s="14" t="s">
        <v>624</v>
      </c>
      <c r="B86" s="11">
        <f>(M9+M11+M12+M13+M14+M18+M22+M23+M24+M27+M29+M30+M33+M34+M35+M37+M38+M40+M42+M43+M44+M45+M46+M47+M48+M51+M53+M54+M57+M58+M59+M61+M62+M63+M66+M68+M69+M70+M73+M75+M79+M81+M82+M83)/44</f>
        <v>0.60513787265839425</v>
      </c>
      <c r="D86" s="15" t="s">
        <v>634</v>
      </c>
      <c r="E86" s="11">
        <f>(N9+N11+N12+N13+N14+N18+N22+N23+N24+N27+N29+N30+N33+N34+N35+N37+N38+N40+N42+N43+N44+N45+N46+N47+N48+N51+N53+N54+N57+N58+N59+N61+N62+N63+N66+N68+N69+N70+N73+N75+N76+N79+N81+N82+N83)/45</f>
        <v>0.56427032765822005</v>
      </c>
    </row>
    <row r="87" spans="1:17" ht="120" x14ac:dyDescent="0.25">
      <c r="A87" s="14" t="s">
        <v>629</v>
      </c>
      <c r="B87" s="11">
        <f>B86*0.09</f>
        <v>5.4462408539255477E-2</v>
      </c>
      <c r="D87" s="15" t="s">
        <v>627</v>
      </c>
      <c r="E87" s="11">
        <f>E86*0.09</f>
        <v>5.0784329489239805E-2</v>
      </c>
    </row>
  </sheetData>
  <sheetProtection formatCells="0" formatColumns="0" formatRows="0" insertColumns="0" insertRows="0" insertHyperlinks="0" deleteColumns="0" deleteRows="0" sort="0" autoFilter="0" pivotTables="0"/>
  <mergeCells count="27">
    <mergeCell ref="A78:Q78"/>
    <mergeCell ref="A80:Q80"/>
    <mergeCell ref="A67:Q67"/>
    <mergeCell ref="A71:Q71"/>
    <mergeCell ref="A72:Q72"/>
    <mergeCell ref="A74:Q74"/>
    <mergeCell ref="A77:Q77"/>
    <mergeCell ref="A55:Q55"/>
    <mergeCell ref="A56:Q56"/>
    <mergeCell ref="A60:Q60"/>
    <mergeCell ref="A64:Q64"/>
    <mergeCell ref="A65:Q65"/>
    <mergeCell ref="A32:Q32"/>
    <mergeCell ref="A36:Q36"/>
    <mergeCell ref="A49:Q49"/>
    <mergeCell ref="A50:Q50"/>
    <mergeCell ref="A52:Q52"/>
    <mergeCell ref="A19:Q19"/>
    <mergeCell ref="A25:Q25"/>
    <mergeCell ref="A26:Q26"/>
    <mergeCell ref="A28:Q28"/>
    <mergeCell ref="A31:Q31"/>
    <mergeCell ref="A7:Q7"/>
    <mergeCell ref="A8:Q8"/>
    <mergeCell ref="A10:Q10"/>
    <mergeCell ref="A15:Q15"/>
    <mergeCell ref="A16:Q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workbookViewId="0">
      <selection activeCell="D5" sqref="D5"/>
    </sheetView>
  </sheetViews>
  <sheetFormatPr baseColWidth="10" defaultColWidth="25" defaultRowHeight="15" x14ac:dyDescent="0.25"/>
  <cols>
    <col min="1" max="1" width="50" customWidth="1"/>
    <col min="4" max="5" width="40" customWidth="1"/>
  </cols>
  <sheetData>
    <row r="1" spans="1:5" ht="30" customHeight="1" x14ac:dyDescent="0.25">
      <c r="A1" s="67" t="s">
        <v>519</v>
      </c>
      <c r="B1" s="67"/>
      <c r="C1" s="67"/>
      <c r="D1" s="67" t="s">
        <v>520</v>
      </c>
      <c r="E1" s="67"/>
    </row>
    <row r="2" spans="1:5" ht="30" x14ac:dyDescent="0.25">
      <c r="A2" s="2" t="s">
        <v>534</v>
      </c>
      <c r="B2" s="2" t="s">
        <v>521</v>
      </c>
      <c r="C2" s="2" t="s">
        <v>522</v>
      </c>
      <c r="D2" s="4" t="s">
        <v>523</v>
      </c>
      <c r="E2" s="4" t="s">
        <v>524</v>
      </c>
    </row>
    <row r="3" spans="1:5" ht="30" x14ac:dyDescent="0.25">
      <c r="A3" s="6" t="s">
        <v>535</v>
      </c>
      <c r="B3" s="44">
        <f>'Línea 1'!B77</f>
        <v>0.65490950534531645</v>
      </c>
      <c r="C3" s="44">
        <f>'Línea 1'!B78</f>
        <v>0.1113346159087038</v>
      </c>
      <c r="D3" s="44">
        <f>'Línea 1'!E77</f>
        <v>0.53398772283766016</v>
      </c>
      <c r="E3" s="44">
        <f>'Línea 1'!E78</f>
        <v>9.0777912882402237E-2</v>
      </c>
    </row>
    <row r="4" spans="1:5" x14ac:dyDescent="0.25">
      <c r="A4" s="6" t="s">
        <v>536</v>
      </c>
      <c r="B4" s="44">
        <f>'Línea 2'!B28</f>
        <v>0.5367213114754098</v>
      </c>
      <c r="C4" s="44">
        <f>'Línea 2'!B29</f>
        <v>9.1242622950819668E-2</v>
      </c>
      <c r="D4" s="44">
        <f>'Línea 2'!E28</f>
        <v>0.51429639639639635</v>
      </c>
      <c r="E4" s="44">
        <f>'Línea 2'!E29</f>
        <v>8.7430387387387384E-2</v>
      </c>
    </row>
    <row r="5" spans="1:5" x14ac:dyDescent="0.25">
      <c r="A5" s="6" t="s">
        <v>537</v>
      </c>
      <c r="B5" s="44">
        <f>'Línea 3'!B46</f>
        <v>0.56798552754435105</v>
      </c>
      <c r="C5" s="44">
        <f>'Línea 3'!B47</f>
        <v>9.6557539682539689E-2</v>
      </c>
      <c r="D5" s="44">
        <f>'Línea 3'!E46</f>
        <v>0.50805735234772187</v>
      </c>
      <c r="E5" s="44">
        <f>'Línea 3'!E47</f>
        <v>8.6369749899112724E-2</v>
      </c>
    </row>
    <row r="6" spans="1:5" ht="30" x14ac:dyDescent="0.25">
      <c r="A6" s="6" t="s">
        <v>538</v>
      </c>
      <c r="B6" s="44">
        <f>'Línea 4'!B30</f>
        <v>0.9318877551020408</v>
      </c>
      <c r="C6" s="44">
        <f>'Línea 4'!B31</f>
        <v>0.12114540816326531</v>
      </c>
      <c r="D6" s="44">
        <f>'Línea 4'!E30</f>
        <v>0.5433037537484976</v>
      </c>
      <c r="E6" s="44">
        <f>'Línea 4'!E31</f>
        <v>7.0629487987304687E-2</v>
      </c>
    </row>
    <row r="7" spans="1:5" ht="30" x14ac:dyDescent="0.25">
      <c r="A7" s="6" t="s">
        <v>539</v>
      </c>
      <c r="B7" s="44">
        <f>'Línea 5'!B47</f>
        <v>0.68373254585885335</v>
      </c>
      <c r="C7" s="44">
        <f>'Línea 5'!B48</f>
        <v>0.11623453279600508</v>
      </c>
      <c r="D7" s="44">
        <f>'Línea 5'!E47</f>
        <v>0.61596036502336693</v>
      </c>
      <c r="E7" s="44">
        <f>'Línea 5'!E48</f>
        <v>0.10471326205397238</v>
      </c>
    </row>
    <row r="8" spans="1:5" x14ac:dyDescent="0.25">
      <c r="A8" s="6" t="s">
        <v>540</v>
      </c>
      <c r="B8" s="44">
        <f>'Línea 6'!B37</f>
        <v>0.93333333333333335</v>
      </c>
      <c r="C8" s="44">
        <f>'Línea 6'!B38</f>
        <v>9.3333333333333338E-2</v>
      </c>
      <c r="D8" s="44">
        <f>'Línea 6'!E37</f>
        <v>0.76791666666666669</v>
      </c>
      <c r="E8" s="44">
        <f>'Línea 6'!E38</f>
        <v>7.6791666666666675E-2</v>
      </c>
    </row>
    <row r="9" spans="1:5" ht="30" x14ac:dyDescent="0.25">
      <c r="A9" s="6" t="s">
        <v>541</v>
      </c>
      <c r="B9" s="44">
        <f>'Línea 7'!B86</f>
        <v>0.60513787265839425</v>
      </c>
      <c r="C9" s="44">
        <f>'Línea 7'!B87</f>
        <v>5.4462408539255477E-2</v>
      </c>
      <c r="D9" s="44">
        <f>'Línea 7'!E86</f>
        <v>0.56427032765822005</v>
      </c>
      <c r="E9" s="44">
        <f>'Línea 7'!E87</f>
        <v>5.0784329489239805E-2</v>
      </c>
    </row>
    <row r="10" spans="1:5" x14ac:dyDescent="0.25">
      <c r="A10" s="3" t="s">
        <v>525</v>
      </c>
      <c r="B10" s="43">
        <f>SUM(B3:B9)/7</f>
        <v>0.70195826447395704</v>
      </c>
      <c r="C10" s="43">
        <f>SUM(C3:C9)</f>
        <v>0.68431046137392237</v>
      </c>
      <c r="D10" s="43">
        <f>SUM(D3:D9)/7</f>
        <v>0.57825608352550428</v>
      </c>
      <c r="E10" s="43">
        <f>SUM(E3:E9)</f>
        <v>0.56749679636608596</v>
      </c>
    </row>
    <row r="11" spans="1:5" ht="30" x14ac:dyDescent="0.25">
      <c r="A11" s="7" t="s">
        <v>526</v>
      </c>
      <c r="B11" s="68">
        <v>56219775697</v>
      </c>
      <c r="C11" s="69"/>
      <c r="D11" s="50" t="s">
        <v>527</v>
      </c>
      <c r="E11" s="49">
        <f>59586493244+B11</f>
        <v>115806268941</v>
      </c>
    </row>
    <row r="12" spans="1:5" ht="30" x14ac:dyDescent="0.25">
      <c r="A12" s="7" t="s">
        <v>528</v>
      </c>
      <c r="B12" s="70">
        <v>36749662667</v>
      </c>
      <c r="C12" s="71"/>
      <c r="D12" s="50" t="s">
        <v>529</v>
      </c>
      <c r="E12" s="45">
        <f>41474042313+B12</f>
        <v>78223704980</v>
      </c>
    </row>
    <row r="13" spans="1:5" x14ac:dyDescent="0.25">
      <c r="A13" s="7" t="s">
        <v>530</v>
      </c>
      <c r="B13" s="65">
        <f>B12/B11</f>
        <v>0.65367857148816477</v>
      </c>
      <c r="C13" s="66"/>
      <c r="D13" s="3" t="s">
        <v>531</v>
      </c>
      <c r="E13" s="43">
        <f>E12/E11</f>
        <v>0.67547038424882466</v>
      </c>
    </row>
    <row r="14" spans="1:5" x14ac:dyDescent="0.25">
      <c r="A14" s="7" t="s">
        <v>532</v>
      </c>
      <c r="B14" s="65">
        <v>1</v>
      </c>
      <c r="C14" s="66"/>
      <c r="D14" s="3" t="s">
        <v>533</v>
      </c>
      <c r="E14" s="43">
        <f>E10/E13</f>
        <v>0.84015052265716483</v>
      </c>
    </row>
  </sheetData>
  <sheetProtection formatCells="0" formatColumns="0" formatRows="0" insertColumns="0" insertRows="0" insertHyperlinks="0" deleteColumns="0" deleteRows="0" sort="0" autoFilter="0" pivotTables="0"/>
  <mergeCells count="6">
    <mergeCell ref="B14:C14"/>
    <mergeCell ref="A1:C1"/>
    <mergeCell ref="D1:E1"/>
    <mergeCell ref="B11:C11"/>
    <mergeCell ref="B12:C12"/>
    <mergeCell ref="B13:C1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Línea 1</vt:lpstr>
      <vt:lpstr>Línea 2</vt:lpstr>
      <vt:lpstr>Línea 3</vt:lpstr>
      <vt:lpstr>Línea 4</vt:lpstr>
      <vt:lpstr>Línea 5</vt:lpstr>
      <vt:lpstr>Línea 6</vt:lpstr>
      <vt:lpstr>Línea 7</vt:lpstr>
      <vt:lpstr>Resumen Evaluacion 2021-01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Luz Mary Ramírez Montoya</cp:lastModifiedBy>
  <dcterms:created xsi:type="dcterms:W3CDTF">2021-07-15T16:36:54Z</dcterms:created>
  <dcterms:modified xsi:type="dcterms:W3CDTF">2021-09-14T14:50:30Z</dcterms:modified>
  <cp:category/>
</cp:coreProperties>
</file>