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D:\PLANEACION 2021\INFORMES PAGINA WEB\"/>
    </mc:Choice>
  </mc:AlternateContent>
  <xr:revisionPtr revIDLastSave="0" documentId="13_ncr:1_{BD9A6F1B-2F4A-40F6-824F-8E39E0947332}" xr6:coauthVersionLast="36" xr6:coauthVersionMax="46" xr10:uidLastSave="{00000000-0000-0000-0000-000000000000}"/>
  <bookViews>
    <workbookView xWindow="0" yWindow="0" windowWidth="28800" windowHeight="11925" tabRatio="1000" activeTab="8" xr2:uid="{00000000-000D-0000-FFFF-FFFF00000000}"/>
  </bookViews>
  <sheets>
    <sheet name="LINEA 1" sheetId="26" r:id="rId1"/>
    <sheet name="LINEA 2" sheetId="31" r:id="rId2"/>
    <sheet name="LINEA 3" sheetId="25" r:id="rId3"/>
    <sheet name="LINEA 4" sheetId="23" r:id="rId4"/>
    <sheet name="LINEA 5" sheetId="24" r:id="rId5"/>
    <sheet name="LINEA 6" sheetId="22" r:id="rId6"/>
    <sheet name="LINEA 7" sheetId="27" r:id="rId7"/>
    <sheet name="Integración Planes" sheetId="28" r:id="rId8"/>
    <sheet name="Evaluación Plan de Acción" sheetId="30" r:id="rId9"/>
  </sheets>
  <definedNames>
    <definedName name="_xlnm._FilterDatabase" localSheetId="0" hidden="1">'LINEA 1'!$A$7:$T$76</definedName>
    <definedName name="_xlnm._FilterDatabase" localSheetId="1" hidden="1">'LINEA 2'!$A$7:$T$8</definedName>
    <definedName name="_xlnm._FilterDatabase" localSheetId="6" hidden="1">'LINEA 7'!$A$7:$T$41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30" l="1"/>
  <c r="S73" i="28" l="1"/>
  <c r="R73" i="28"/>
  <c r="S69" i="28"/>
  <c r="R69" i="28"/>
  <c r="S63" i="28"/>
  <c r="R63" i="28"/>
  <c r="S62" i="28"/>
  <c r="S61" i="28"/>
  <c r="S60" i="28"/>
  <c r="S59" i="28"/>
  <c r="S58" i="28"/>
  <c r="S57" i="28"/>
  <c r="R56" i="28"/>
  <c r="S56" i="28"/>
  <c r="R55" i="28"/>
  <c r="S55" i="28"/>
  <c r="R54" i="28"/>
  <c r="S54" i="28"/>
  <c r="R53" i="28"/>
  <c r="S53" i="28"/>
  <c r="S52" i="28"/>
  <c r="R52" i="28"/>
  <c r="S51" i="28"/>
  <c r="R47" i="28"/>
  <c r="S47" i="28"/>
  <c r="R48" i="28"/>
  <c r="S48" i="28"/>
  <c r="R49" i="28"/>
  <c r="S49" i="28"/>
  <c r="R46" i="28"/>
  <c r="S46" i="28"/>
  <c r="S45" i="28"/>
  <c r="R45" i="28"/>
  <c r="S44" i="28"/>
  <c r="S43" i="28"/>
  <c r="S42" i="28"/>
  <c r="S41" i="28"/>
  <c r="R38" i="28"/>
  <c r="S38" i="28"/>
  <c r="R39" i="28"/>
  <c r="S39" i="28"/>
  <c r="R40" i="28"/>
  <c r="S40" i="28"/>
  <c r="R37" i="28"/>
  <c r="S37" i="28"/>
  <c r="R36" i="28"/>
  <c r="S36" i="28"/>
  <c r="R35" i="28"/>
  <c r="S35" i="28"/>
  <c r="R34" i="28"/>
  <c r="S34" i="28"/>
  <c r="R33" i="28"/>
  <c r="S33" i="28"/>
  <c r="R32" i="28"/>
  <c r="S32" i="28"/>
  <c r="R31" i="28"/>
  <c r="S31" i="28"/>
  <c r="S30" i="28"/>
  <c r="R30" i="28"/>
  <c r="R28" i="28"/>
  <c r="S28" i="28"/>
  <c r="R27" i="28"/>
  <c r="S27" i="28"/>
  <c r="R26" i="28"/>
  <c r="S26" i="28"/>
  <c r="S25" i="28"/>
  <c r="R25" i="28"/>
  <c r="S24" i="28"/>
  <c r="S23" i="28"/>
  <c r="R23" i="28"/>
  <c r="S22" i="28"/>
  <c r="S21" i="28"/>
  <c r="R20" i="28"/>
  <c r="S20" i="28"/>
  <c r="R19" i="28"/>
  <c r="S19" i="28"/>
  <c r="R18" i="28"/>
  <c r="S18" i="28"/>
  <c r="R17" i="28"/>
  <c r="S17" i="28"/>
  <c r="R16" i="28"/>
  <c r="S16" i="28"/>
  <c r="R15" i="28"/>
  <c r="S15" i="28"/>
  <c r="R14" i="28"/>
  <c r="S14" i="28"/>
  <c r="R13" i="28"/>
  <c r="S13" i="28"/>
  <c r="R12" i="28"/>
  <c r="S12" i="28"/>
  <c r="R11" i="28"/>
  <c r="S11" i="28"/>
  <c r="R10" i="28"/>
  <c r="S10" i="28"/>
  <c r="R9" i="28"/>
  <c r="S9" i="28"/>
  <c r="S8" i="28"/>
  <c r="R8" i="28"/>
  <c r="C12" i="30"/>
  <c r="B12" i="30"/>
  <c r="T40" i="27"/>
  <c r="T39" i="27"/>
  <c r="S40" i="27"/>
  <c r="S39" i="27"/>
  <c r="S38" i="27"/>
  <c r="T38" i="27"/>
  <c r="S37" i="27"/>
  <c r="T37" i="27"/>
  <c r="S36" i="27"/>
  <c r="T36" i="27"/>
  <c r="S35" i="27"/>
  <c r="T35" i="27"/>
  <c r="S34" i="27"/>
  <c r="T34" i="27"/>
  <c r="T33" i="27"/>
  <c r="S33" i="27"/>
  <c r="T30" i="27"/>
  <c r="S30" i="27"/>
  <c r="S29" i="27"/>
  <c r="T29" i="27"/>
  <c r="S28" i="27"/>
  <c r="T28" i="27"/>
  <c r="S27" i="27"/>
  <c r="T27" i="27"/>
  <c r="S26" i="27"/>
  <c r="T26" i="27"/>
  <c r="T25" i="27"/>
  <c r="S25" i="27"/>
  <c r="T24" i="27"/>
  <c r="S24" i="27"/>
  <c r="S23" i="27"/>
  <c r="S22" i="27"/>
  <c r="T22" i="27"/>
  <c r="T21" i="27"/>
  <c r="S21" i="27"/>
  <c r="S20" i="27"/>
  <c r="T19" i="27"/>
  <c r="S18" i="27"/>
  <c r="T18" i="27"/>
  <c r="S17" i="27"/>
  <c r="T17" i="27"/>
  <c r="S16" i="27"/>
  <c r="T16" i="27"/>
  <c r="S15" i="27"/>
  <c r="T15" i="27"/>
  <c r="S14" i="27"/>
  <c r="T14" i="27"/>
  <c r="S13" i="27"/>
  <c r="T13" i="27"/>
  <c r="S12" i="27"/>
  <c r="T12" i="27"/>
  <c r="S11" i="27"/>
  <c r="T11" i="27"/>
  <c r="S10" i="27"/>
  <c r="T10" i="27"/>
  <c r="S9" i="27"/>
  <c r="T9" i="27"/>
  <c r="T8" i="27"/>
  <c r="S8" i="27"/>
  <c r="C11" i="30"/>
  <c r="B11" i="30"/>
  <c r="T19" i="22"/>
  <c r="T18" i="22"/>
  <c r="S19" i="22"/>
  <c r="S18" i="22"/>
  <c r="T12" i="22"/>
  <c r="S12" i="22"/>
  <c r="T11" i="22"/>
  <c r="S11" i="22"/>
  <c r="S10" i="22"/>
  <c r="T10" i="22"/>
  <c r="T8" i="22"/>
  <c r="S8" i="22"/>
  <c r="S34" i="24"/>
  <c r="C10" i="30"/>
  <c r="B10" i="30"/>
  <c r="T34" i="24"/>
  <c r="T35" i="24" s="1"/>
  <c r="S35" i="24"/>
  <c r="T33" i="24"/>
  <c r="S33" i="24"/>
  <c r="S32" i="24"/>
  <c r="T32" i="24"/>
  <c r="S31" i="24"/>
  <c r="T31" i="24"/>
  <c r="T30" i="24"/>
  <c r="S30" i="24"/>
  <c r="T29" i="24"/>
  <c r="S29" i="24"/>
  <c r="S28" i="24"/>
  <c r="T28" i="24"/>
  <c r="T27" i="24"/>
  <c r="S27" i="24"/>
  <c r="T26" i="24"/>
  <c r="S26" i="24"/>
  <c r="T25" i="24"/>
  <c r="S25" i="24"/>
  <c r="S24" i="24"/>
  <c r="T24" i="24"/>
  <c r="T23" i="24"/>
  <c r="S23" i="24"/>
  <c r="S22" i="24"/>
  <c r="T22" i="24"/>
  <c r="T21" i="24"/>
  <c r="S21" i="24"/>
  <c r="T20" i="24"/>
  <c r="T19" i="24"/>
  <c r="S20" i="24"/>
  <c r="S19" i="24"/>
  <c r="T18" i="24"/>
  <c r="S18" i="24"/>
  <c r="T17" i="24"/>
  <c r="T16" i="24"/>
  <c r="T15" i="24"/>
  <c r="S15" i="24"/>
  <c r="T14" i="24"/>
  <c r="T13" i="24"/>
  <c r="S13" i="24"/>
  <c r="T12" i="24"/>
  <c r="S12" i="24"/>
  <c r="T11" i="24"/>
  <c r="S11" i="24"/>
  <c r="T10" i="24"/>
  <c r="T9" i="24"/>
  <c r="S9" i="24"/>
  <c r="T8" i="24"/>
  <c r="S8" i="24"/>
  <c r="C9" i="30"/>
  <c r="B9" i="30"/>
  <c r="T14" i="23"/>
  <c r="S14" i="23"/>
  <c r="T13" i="23"/>
  <c r="S13" i="23"/>
  <c r="T12" i="23"/>
  <c r="S12" i="23"/>
  <c r="T11" i="23"/>
  <c r="S11" i="23"/>
  <c r="T8" i="23"/>
  <c r="S8" i="23"/>
  <c r="C8" i="30"/>
  <c r="B8" i="30"/>
  <c r="C7" i="30"/>
  <c r="B7" i="30"/>
  <c r="C6" i="30"/>
  <c r="B6" i="30"/>
  <c r="T16" i="23"/>
  <c r="T17" i="23"/>
  <c r="S16" i="23"/>
  <c r="S17" i="23" s="1"/>
  <c r="T15" i="23"/>
  <c r="S15" i="23"/>
  <c r="U16" i="25"/>
  <c r="U14" i="25"/>
  <c r="U13" i="25"/>
  <c r="U12" i="25"/>
  <c r="U10" i="25"/>
  <c r="U9" i="25"/>
  <c r="U15" i="25"/>
  <c r="T16" i="25"/>
  <c r="T15" i="25"/>
  <c r="T14" i="25"/>
  <c r="T12" i="25"/>
  <c r="T10" i="25"/>
  <c r="T9" i="25"/>
  <c r="T11" i="31"/>
  <c r="T10" i="31"/>
  <c r="T77" i="26"/>
  <c r="T78" i="26"/>
  <c r="S77" i="26"/>
  <c r="T9" i="31"/>
  <c r="T8" i="31"/>
  <c r="S9" i="31"/>
  <c r="S8" i="31"/>
  <c r="T76" i="26"/>
  <c r="S76" i="26"/>
  <c r="T74" i="26"/>
  <c r="S74" i="26"/>
  <c r="T73" i="26"/>
  <c r="S73" i="26"/>
  <c r="T72" i="26"/>
  <c r="S72" i="26"/>
  <c r="T71" i="26"/>
  <c r="S71" i="26"/>
  <c r="T70" i="26"/>
  <c r="S70" i="26"/>
  <c r="T69" i="26"/>
  <c r="S69" i="26"/>
  <c r="T68" i="26"/>
  <c r="S68" i="26"/>
  <c r="T67" i="26"/>
  <c r="S67" i="26"/>
  <c r="T66" i="26"/>
  <c r="T65" i="26"/>
  <c r="S65" i="26"/>
  <c r="T64" i="26"/>
  <c r="S64" i="26"/>
  <c r="T63" i="26"/>
  <c r="S63" i="26"/>
  <c r="T62" i="26"/>
  <c r="S62" i="26"/>
  <c r="T61" i="26"/>
  <c r="S61" i="26"/>
  <c r="T60" i="26"/>
  <c r="S60" i="26"/>
  <c r="T59" i="26"/>
  <c r="S59" i="26"/>
  <c r="T58" i="26"/>
  <c r="S58" i="26"/>
  <c r="T57" i="26"/>
  <c r="S57" i="26"/>
  <c r="T56" i="26"/>
  <c r="S56" i="26"/>
  <c r="T55" i="26"/>
  <c r="S55" i="26"/>
  <c r="T54" i="26"/>
  <c r="T53" i="26"/>
  <c r="S53" i="26"/>
  <c r="T52" i="26"/>
  <c r="S52" i="26"/>
  <c r="T51" i="26"/>
  <c r="S51" i="26"/>
  <c r="T50" i="26"/>
  <c r="S50" i="26"/>
  <c r="T48" i="26"/>
  <c r="S48" i="26"/>
  <c r="T47" i="26"/>
  <c r="S47" i="26"/>
  <c r="T46" i="26"/>
  <c r="S46" i="26"/>
  <c r="T45" i="26"/>
  <c r="S44" i="26"/>
  <c r="T43" i="26"/>
  <c r="S43" i="26"/>
  <c r="T42" i="26"/>
  <c r="S42" i="26"/>
  <c r="T41" i="26"/>
  <c r="S41" i="26"/>
  <c r="T40" i="26"/>
  <c r="S40" i="26"/>
  <c r="T39" i="26"/>
  <c r="S39" i="26"/>
  <c r="T38" i="26"/>
  <c r="S38" i="26"/>
  <c r="T37" i="26"/>
  <c r="S37" i="26"/>
  <c r="T36" i="26"/>
  <c r="S36" i="26"/>
  <c r="T35" i="26"/>
  <c r="S35" i="26"/>
  <c r="T34" i="26"/>
  <c r="S34" i="26"/>
  <c r="T33" i="26"/>
  <c r="S33" i="26"/>
  <c r="T32" i="26"/>
  <c r="S32" i="26"/>
  <c r="T31" i="26"/>
  <c r="T29" i="26"/>
  <c r="S28" i="26"/>
  <c r="T27" i="26"/>
  <c r="S27" i="26"/>
  <c r="T26" i="26"/>
  <c r="S26" i="26"/>
  <c r="T25" i="26"/>
  <c r="S25" i="26"/>
  <c r="T24" i="26"/>
  <c r="S24" i="26"/>
  <c r="T23" i="26"/>
  <c r="S23" i="26"/>
  <c r="T22" i="26"/>
  <c r="S22" i="26"/>
  <c r="T21" i="26"/>
  <c r="S21" i="26"/>
  <c r="T20" i="26"/>
  <c r="S20" i="26"/>
  <c r="T18" i="26"/>
  <c r="S18" i="26"/>
  <c r="T17" i="26"/>
  <c r="S17" i="26"/>
  <c r="T16" i="26"/>
  <c r="S16" i="26"/>
  <c r="T15" i="26"/>
  <c r="S15" i="26"/>
  <c r="T14" i="26"/>
  <c r="S14" i="26"/>
  <c r="T13" i="26"/>
  <c r="S13" i="26"/>
  <c r="T12" i="26"/>
  <c r="S11" i="26"/>
  <c r="T10" i="26"/>
  <c r="S10" i="26"/>
  <c r="T9" i="26"/>
  <c r="S9" i="26"/>
  <c r="T8" i="26"/>
  <c r="S8" i="26"/>
  <c r="S45" i="26"/>
  <c r="S29" i="26"/>
  <c r="S12" i="26"/>
  <c r="S10" i="31"/>
  <c r="C13" i="30" l="1"/>
  <c r="S11" i="31"/>
  <c r="S78" i="26"/>
  <c r="B13" i="30" l="1"/>
  <c r="J34" i="24"/>
  <c r="J39" i="27"/>
  <c r="J18" i="22"/>
  <c r="J16" i="23"/>
  <c r="J15" i="25"/>
  <c r="J77" i="26"/>
  <c r="J10" i="31"/>
  <c r="T11" i="26" l="1"/>
  <c r="T44" i="26" l="1"/>
  <c r="T28" i="26"/>
  <c r="T30" i="26"/>
  <c r="R32" i="27" l="1"/>
  <c r="R31" i="27"/>
  <c r="R30" i="27"/>
  <c r="F41" i="27" l="1"/>
  <c r="F20" i="25"/>
  <c r="F80" i="26"/>
  <c r="F21" i="22" l="1"/>
  <c r="F37" i="24"/>
  <c r="F18" i="23"/>
  <c r="F13"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Alvarez</author>
    <author>TATIANA</author>
    <author>Jackeline Cuello Guerra</author>
    <author>JACKELINE</author>
    <author>hp</author>
    <author>TGA</author>
  </authors>
  <commentList>
    <comment ref="I8" authorId="0" shapeId="0" xr:uid="{00000000-0006-0000-0000-000001000000}">
      <text>
        <r>
          <rPr>
            <b/>
            <sz val="9"/>
            <color indexed="81"/>
            <rFont val="Tahoma"/>
            <family val="2"/>
          </rPr>
          <t>Tatiana Alvarez:</t>
        </r>
        <r>
          <rPr>
            <sz val="9"/>
            <color indexed="81"/>
            <rFont val="Tahoma"/>
            <family val="2"/>
          </rPr>
          <t xml:space="preserve">
Recurso humano</t>
        </r>
      </text>
    </comment>
    <comment ref="I9" authorId="0" shapeId="0" xr:uid="{00000000-0006-0000-0000-000002000000}">
      <text>
        <r>
          <rPr>
            <b/>
            <sz val="9"/>
            <color indexed="81"/>
            <rFont val="Tahoma"/>
            <family val="2"/>
          </rPr>
          <t>Tatiana Alvarez:</t>
        </r>
        <r>
          <rPr>
            <sz val="9"/>
            <color indexed="81"/>
            <rFont val="Tahoma"/>
            <family val="2"/>
          </rPr>
          <t xml:space="preserve">
Contratación Recurso humano - 3 profesionales</t>
        </r>
      </text>
    </comment>
    <comment ref="I10" authorId="0" shapeId="0" xr:uid="{00000000-0006-0000-0000-000003000000}">
      <text>
        <r>
          <rPr>
            <b/>
            <sz val="9"/>
            <color indexed="81"/>
            <rFont val="Tahoma"/>
            <family val="2"/>
          </rPr>
          <t>Tatiana Alvarez:</t>
        </r>
        <r>
          <rPr>
            <sz val="9"/>
            <color indexed="81"/>
            <rFont val="Tahoma"/>
            <family val="2"/>
          </rPr>
          <t xml:space="preserve">
practicantes</t>
        </r>
      </text>
    </comment>
    <comment ref="I11" authorId="0" shapeId="0" xr:uid="{00000000-0006-0000-0000-000004000000}">
      <text>
        <r>
          <rPr>
            <b/>
            <sz val="9"/>
            <color indexed="81"/>
            <rFont val="Tahoma"/>
            <family val="2"/>
          </rPr>
          <t>Tatiana Alvarez:</t>
        </r>
        <r>
          <rPr>
            <sz val="9"/>
            <color indexed="81"/>
            <rFont val="Tahoma"/>
            <family val="2"/>
          </rPr>
          <t xml:space="preserve">
1 profesional</t>
        </r>
      </text>
    </comment>
    <comment ref="I12" authorId="0" shapeId="0" xr:uid="{00000000-0006-0000-0000-000005000000}">
      <text>
        <r>
          <rPr>
            <b/>
            <sz val="9"/>
            <color indexed="81"/>
            <rFont val="Tahoma"/>
            <family val="2"/>
          </rPr>
          <t>Tatiana Alvarez:</t>
        </r>
        <r>
          <rPr>
            <sz val="9"/>
            <color indexed="81"/>
            <rFont val="Tahoma"/>
            <family val="2"/>
          </rPr>
          <t xml:space="preserve">
3 practicantes</t>
        </r>
      </text>
    </comment>
    <comment ref="P16" authorId="1" shapeId="0" xr:uid="{00000000-0006-0000-0000-000006000000}">
      <text>
        <r>
          <rPr>
            <b/>
            <sz val="9"/>
            <color indexed="81"/>
            <rFont val="Tahoma"/>
            <family val="2"/>
          </rPr>
          <t>TATIANA:</t>
        </r>
        <r>
          <rPr>
            <sz val="9"/>
            <color indexed="81"/>
            <rFont val="Tahoma"/>
            <family val="2"/>
          </rPr>
          <t>Libros digitles: E- libro, alfa omega , Digital contec</t>
        </r>
      </text>
    </comment>
    <comment ref="I17" authorId="0" shapeId="0" xr:uid="{00000000-0006-0000-0000-000007000000}">
      <text>
        <r>
          <rPr>
            <b/>
            <sz val="9"/>
            <color indexed="81"/>
            <rFont val="Tahoma"/>
            <family val="2"/>
          </rPr>
          <t>Tatiana Alvarez:</t>
        </r>
        <r>
          <rPr>
            <sz val="9"/>
            <color indexed="81"/>
            <rFont val="Tahoma"/>
            <family val="2"/>
          </rPr>
          <t xml:space="preserve">
Contratación de talento humano</t>
        </r>
      </text>
    </comment>
    <comment ref="I18" authorId="1" shapeId="0" xr:uid="{00000000-0006-0000-0000-000008000000}">
      <text>
        <r>
          <rPr>
            <b/>
            <sz val="9"/>
            <color indexed="81"/>
            <rFont val="Tahoma"/>
            <family val="2"/>
          </rPr>
          <t>TATIANA:</t>
        </r>
        <r>
          <rPr>
            <sz val="9"/>
            <color indexed="81"/>
            <rFont val="Tahoma"/>
            <family val="2"/>
          </rPr>
          <t xml:space="preserve">
El recurso pasa para los libros electronicos</t>
        </r>
      </text>
    </comment>
    <comment ref="I19" authorId="0" shapeId="0" xr:uid="{00000000-0006-0000-0000-000009000000}">
      <text>
        <r>
          <rPr>
            <b/>
            <sz val="9"/>
            <color indexed="81"/>
            <rFont val="Tahoma"/>
            <family val="2"/>
          </rPr>
          <t>Tatiana Alvarez:</t>
        </r>
        <r>
          <rPr>
            <sz val="9"/>
            <color indexed="81"/>
            <rFont val="Tahoma"/>
            <family val="2"/>
          </rPr>
          <t xml:space="preserve">
</t>
        </r>
        <r>
          <rPr>
            <sz val="11"/>
            <color indexed="81"/>
            <rFont val="Tahoma"/>
            <family val="2"/>
          </rPr>
          <t xml:space="preserve">E-global, janium, OMT, virtual pro, ebsco, urkund, construdata, science direct. 
</t>
        </r>
      </text>
    </comment>
    <comment ref="P19" authorId="1" shapeId="0" xr:uid="{00000000-0006-0000-0000-00000A000000}">
      <text>
        <r>
          <rPr>
            <b/>
            <sz val="9"/>
            <color indexed="81"/>
            <rFont val="Tahoma"/>
            <family val="2"/>
          </rPr>
          <t>TATIANA:</t>
        </r>
        <r>
          <rPr>
            <sz val="9"/>
            <color indexed="81"/>
            <rFont val="Tahoma"/>
            <family val="2"/>
          </rPr>
          <t xml:space="preserve">
E-global, janium, OMT, virtual pro, ebsco, Arquitecture, janium</t>
        </r>
      </text>
    </comment>
    <comment ref="Q21" authorId="2" shapeId="0" xr:uid="{CF741983-0A2F-41F3-BB48-A15C4BB9455C}">
      <text>
        <r>
          <rPr>
            <b/>
            <sz val="9"/>
            <color indexed="81"/>
            <rFont val="Tahoma"/>
            <family val="2"/>
          </rPr>
          <t>Jackeline Cuello Guerra:</t>
        </r>
        <r>
          <rPr>
            <sz val="9"/>
            <color indexed="81"/>
            <rFont val="Tahoma"/>
            <family val="2"/>
          </rPr>
          <t xml:space="preserve">
pm</t>
        </r>
      </text>
    </comment>
    <comment ref="Q29" authorId="3" shapeId="0" xr:uid="{379F1130-6A13-4B90-8EE3-85849D06AF27}">
      <text>
        <r>
          <rPr>
            <b/>
            <sz val="9"/>
            <color indexed="81"/>
            <rFont val="Tahoma"/>
            <family val="2"/>
          </rPr>
          <t xml:space="preserve">1 por facultad </t>
        </r>
      </text>
    </comment>
    <comment ref="I30" authorId="4" shapeId="0" xr:uid="{00000000-0006-0000-0000-00000B000000}">
      <text>
        <r>
          <rPr>
            <b/>
            <sz val="9"/>
            <color indexed="81"/>
            <rFont val="Tahoma"/>
            <family val="2"/>
          </rPr>
          <t>Día del maestro</t>
        </r>
        <r>
          <rPr>
            <sz val="9"/>
            <color indexed="81"/>
            <rFont val="Tahoma"/>
            <family val="2"/>
          </rPr>
          <t xml:space="preserve">
</t>
        </r>
      </text>
    </comment>
    <comment ref="I39" authorId="0" shapeId="0" xr:uid="{00000000-0006-0000-0000-00000C000000}">
      <text>
        <r>
          <rPr>
            <b/>
            <sz val="9"/>
            <color indexed="81"/>
            <rFont val="Tahoma"/>
            <family val="2"/>
          </rPr>
          <t>Tatiana Alvarez:</t>
        </r>
        <r>
          <rPr>
            <sz val="9"/>
            <color indexed="81"/>
            <rFont val="Tahoma"/>
            <family val="2"/>
          </rPr>
          <t xml:space="preserve">
Se requiere del personal de apoyo como laboratorista para el adecuado funcionamiento de los laboratorios adscritos a la Facultad</t>
        </r>
      </text>
    </comment>
    <comment ref="I40" authorId="1" shapeId="0" xr:uid="{00000000-0006-0000-0000-00000D000000}">
      <text>
        <r>
          <rPr>
            <b/>
            <sz val="12"/>
            <color indexed="81"/>
            <rFont val="Tahoma"/>
            <family val="2"/>
          </rPr>
          <t>TATIANA:</t>
        </r>
        <r>
          <rPr>
            <sz val="12"/>
            <color indexed="81"/>
            <rFont val="Tahoma"/>
            <family val="2"/>
          </rPr>
          <t xml:space="preserve">
Incrementar la participación de los docentes en redes académicas a nivel nacional e internacional, Certificación del Fab Lab, proyecto Colmayor Sostenible y Resiliente</t>
        </r>
      </text>
    </comment>
    <comment ref="I41" authorId="0" shapeId="0" xr:uid="{00000000-0006-0000-0000-00000E000000}">
      <text>
        <r>
          <rPr>
            <b/>
            <sz val="9"/>
            <color indexed="81"/>
            <rFont val="Tahoma"/>
            <family val="2"/>
          </rPr>
          <t>Tatiana Alvarez:</t>
        </r>
        <r>
          <rPr>
            <sz val="9"/>
            <color indexed="81"/>
            <rFont val="Tahoma"/>
            <family val="2"/>
          </rPr>
          <t xml:space="preserve">
TH</t>
        </r>
      </text>
    </comment>
    <comment ref="P41" authorId="1" shapeId="0" xr:uid="{00000000-0006-0000-0000-00000F000000}">
      <text>
        <r>
          <rPr>
            <b/>
            <sz val="9"/>
            <color indexed="81"/>
            <rFont val="Tahoma"/>
            <family val="2"/>
          </rPr>
          <t>TATIANA:</t>
        </r>
        <r>
          <rPr>
            <sz val="9"/>
            <color indexed="81"/>
            <rFont val="Tahoma"/>
            <family val="2"/>
          </rPr>
          <t xml:space="preserve">
4 auxiliares de laboratorio
-1 tecnólogo química
-1 ingeniera biomédica
</t>
        </r>
      </text>
    </comment>
    <comment ref="I43" authorId="0" shapeId="0" xr:uid="{00000000-0006-0000-0000-000010000000}">
      <text>
        <r>
          <rPr>
            <b/>
            <sz val="9"/>
            <color indexed="81"/>
            <rFont val="Tahoma"/>
            <family val="2"/>
          </rPr>
          <t>Tatiana Alvarez:
uno correctivo y otro preventivo</t>
        </r>
      </text>
    </comment>
    <comment ref="I44" authorId="4" shapeId="0" xr:uid="{00000000-0006-0000-0000-000011000000}">
      <text>
        <r>
          <rPr>
            <b/>
            <sz val="12"/>
            <color indexed="81"/>
            <rFont val="Tahoma"/>
            <family val="2"/>
          </rPr>
          <t>Microscopios, micropipetas,autoclave, gabinetes para almacenamiento de equipos</t>
        </r>
      </text>
    </comment>
    <comment ref="I52" authorId="0" shapeId="0" xr:uid="{00000000-0006-0000-0000-000012000000}">
      <text>
        <r>
          <rPr>
            <b/>
            <sz val="9"/>
            <color indexed="81"/>
            <rFont val="Tahoma"/>
            <family val="2"/>
          </rPr>
          <t>Tatiana Alvarez:</t>
        </r>
        <r>
          <rPr>
            <sz val="9"/>
            <color indexed="81"/>
            <rFont val="Tahoma"/>
            <family val="2"/>
          </rPr>
          <t xml:space="preserve">
Contratación de talento humano</t>
        </r>
      </text>
    </comment>
    <comment ref="P53" authorId="1" shapeId="0" xr:uid="{00000000-0006-0000-0000-000013000000}">
      <text>
        <r>
          <rPr>
            <b/>
            <sz val="9"/>
            <color indexed="81"/>
            <rFont val="Tahoma"/>
            <family val="2"/>
          </rPr>
          <t>TATIANA:</t>
        </r>
        <r>
          <rPr>
            <sz val="9"/>
            <color indexed="81"/>
            <rFont val="Tahoma"/>
            <family val="2"/>
          </rPr>
          <t xml:space="preserve">
Preventivo y correctivo</t>
        </r>
      </text>
    </comment>
    <comment ref="I54" authorId="0" shapeId="0" xr:uid="{00000000-0006-0000-0000-000014000000}">
      <text>
        <r>
          <rPr>
            <b/>
            <sz val="9"/>
            <color indexed="81"/>
            <rFont val="Tahoma"/>
            <family val="2"/>
          </rPr>
          <t>Tatiana Alvarez:</t>
        </r>
        <r>
          <rPr>
            <sz val="9"/>
            <color indexed="81"/>
            <rFont val="Tahoma"/>
            <family val="2"/>
          </rPr>
          <t xml:space="preserve">
Membresia ASCOLFA, CONPEHT,Medellín convention and visitor bureau</t>
        </r>
      </text>
    </comment>
    <comment ref="P54" authorId="1" shapeId="0" xr:uid="{00000000-0006-0000-0000-000015000000}">
      <text>
        <r>
          <rPr>
            <b/>
            <sz val="9"/>
            <color indexed="81"/>
            <rFont val="Tahoma"/>
            <family val="2"/>
          </rPr>
          <t>TATIANA:</t>
        </r>
        <r>
          <rPr>
            <sz val="9"/>
            <color indexed="81"/>
            <rFont val="Tahoma"/>
            <family val="2"/>
          </rPr>
          <t xml:space="preserve">
CONPEHT</t>
        </r>
      </text>
    </comment>
    <comment ref="Q54" authorId="1" shapeId="0" xr:uid="{00000000-0006-0000-0000-000016000000}">
      <text>
        <r>
          <rPr>
            <sz val="9"/>
            <color indexed="81"/>
            <rFont val="Tahoma"/>
            <family val="2"/>
          </rPr>
          <t xml:space="preserve">
ASCOLFA</t>
        </r>
      </text>
    </comment>
    <comment ref="P55" authorId="1" shapeId="0" xr:uid="{00000000-0006-0000-0000-000017000000}">
      <text>
        <r>
          <rPr>
            <sz val="9"/>
            <color indexed="81"/>
            <rFont val="Tahoma"/>
            <family val="2"/>
          </rPr>
          <t xml:space="preserve">
No se realiza por covid 19</t>
        </r>
      </text>
    </comment>
    <comment ref="Q55" authorId="2" shapeId="0" xr:uid="{B559FB17-C4D9-4F1F-A978-D70E3DE82334}">
      <text>
        <r>
          <rPr>
            <b/>
            <sz val="9"/>
            <color indexed="81"/>
            <rFont val="Tahoma"/>
            <family val="2"/>
          </rPr>
          <t>Jackeline Cuello Guerra:</t>
        </r>
        <r>
          <rPr>
            <sz val="9"/>
            <color indexed="81"/>
            <rFont val="Tahoma"/>
            <family val="2"/>
          </rPr>
          <t xml:space="preserve">
No se lleva a cabo por temas de pandemia </t>
        </r>
      </text>
    </comment>
    <comment ref="J61" authorId="1" shapeId="0" xr:uid="{00000000-0006-0000-0000-000018000000}">
      <text>
        <r>
          <rPr>
            <b/>
            <sz val="9"/>
            <color indexed="81"/>
            <rFont val="Tahoma"/>
            <family val="2"/>
          </rPr>
          <t>TATIANA:</t>
        </r>
        <r>
          <rPr>
            <sz val="9"/>
            <color indexed="81"/>
            <rFont val="Tahoma"/>
            <family val="2"/>
          </rPr>
          <t xml:space="preserve">
</t>
        </r>
        <r>
          <rPr>
            <sz val="12"/>
            <color indexed="81"/>
            <rFont val="Tahoma"/>
            <family val="2"/>
          </rPr>
          <t>Compra menaje(utensilios,llas, platos) y adición al contrato de insumos</t>
        </r>
      </text>
    </comment>
    <comment ref="I62" authorId="0" shapeId="0" xr:uid="{00000000-0006-0000-0000-000019000000}">
      <text>
        <r>
          <rPr>
            <b/>
            <sz val="9"/>
            <color indexed="81"/>
            <rFont val="Tahoma"/>
            <family val="2"/>
          </rPr>
          <t>Tatiana Alvarez:</t>
        </r>
        <r>
          <rPr>
            <sz val="9"/>
            <color indexed="81"/>
            <rFont val="Tahoma"/>
            <family val="2"/>
          </rPr>
          <t xml:space="preserve">
</t>
        </r>
        <r>
          <rPr>
            <sz val="10"/>
            <color indexed="81"/>
            <rFont val="Tahoma"/>
            <family val="2"/>
          </rPr>
          <t>Red CLACSO, RISES, RED DE PLANIFICACIÓN URBANA,ASOSCIACIÓN DE FACULTADES  DE HUMANIDADES Y CIENCIAS SOCIALES</t>
        </r>
      </text>
    </comment>
    <comment ref="P63" authorId="5" shapeId="0" xr:uid="{00000000-0006-0000-0000-00001B000000}">
      <text>
        <r>
          <rPr>
            <b/>
            <sz val="9"/>
            <color indexed="81"/>
            <rFont val="Tahoma"/>
            <family val="2"/>
          </rPr>
          <t>TGA:</t>
        </r>
        <r>
          <rPr>
            <sz val="9"/>
            <color indexed="81"/>
            <rFont val="Tahoma"/>
            <family val="2"/>
          </rPr>
          <t xml:space="preserve">
Convenio pendiente de firmas </t>
        </r>
      </text>
    </comment>
    <comment ref="I64" authorId="1" shapeId="0" xr:uid="{00000000-0006-0000-0000-00001C000000}">
      <text>
        <r>
          <rPr>
            <b/>
            <sz val="12"/>
            <color indexed="81"/>
            <rFont val="Tahoma"/>
            <family val="2"/>
          </rPr>
          <t>TATIANA:</t>
        </r>
        <r>
          <rPr>
            <sz val="12"/>
            <color indexed="81"/>
            <rFont val="Tahoma"/>
            <family val="2"/>
          </rPr>
          <t xml:space="preserve">
La actividad no se realiza por la pandemia y el recurso se reasigna para grupos de investigación y el fortalecimiento de los programas </t>
        </r>
      </text>
    </comment>
    <comment ref="I65" authorId="0" shapeId="0" xr:uid="{00000000-0006-0000-0000-00001D000000}">
      <text>
        <r>
          <rPr>
            <b/>
            <sz val="12"/>
            <color indexed="81"/>
            <rFont val="Tahoma"/>
            <family val="2"/>
          </rPr>
          <t>Tatiana Alvarez:</t>
        </r>
        <r>
          <rPr>
            <sz val="12"/>
            <color indexed="81"/>
            <rFont val="Tahoma"/>
            <family val="2"/>
          </rPr>
          <t xml:space="preserve">
Investigando en la U, Carrusel de Practicas y Coloquio de Investigación.
La actividad no se realiza por la pandemia y el recurso se reasigna para grupos de investigación y el fortalecimiento de los programas 
</t>
        </r>
      </text>
    </comment>
    <comment ref="I66" authorId="1" shapeId="0" xr:uid="{00000000-0006-0000-0000-00001E000000}">
      <text>
        <r>
          <rPr>
            <b/>
            <sz val="9"/>
            <color indexed="81"/>
            <rFont val="Tahoma"/>
            <family val="2"/>
          </rPr>
          <t>TATIANA:</t>
        </r>
        <r>
          <rPr>
            <sz val="9"/>
            <color indexed="81"/>
            <rFont val="Tahoma"/>
            <family val="2"/>
          </rPr>
          <t xml:space="preserve">
</t>
        </r>
        <r>
          <rPr>
            <sz val="12"/>
            <color indexed="81"/>
            <rFont val="Tahoma"/>
            <family val="2"/>
          </rPr>
          <t>El recurso se une a la logistica de los integrativos</t>
        </r>
      </text>
    </comment>
    <comment ref="I67" authorId="0" shapeId="0" xr:uid="{00000000-0006-0000-0000-00001F000000}">
      <text>
        <r>
          <rPr>
            <b/>
            <sz val="9"/>
            <color indexed="81"/>
            <rFont val="Tahoma"/>
            <family val="2"/>
          </rPr>
          <t>Tatiana Alvarez:</t>
        </r>
        <r>
          <rPr>
            <sz val="9"/>
            <color indexed="81"/>
            <rFont val="Tahoma"/>
            <family val="2"/>
          </rPr>
          <t xml:space="preserve">
TH( talleres orientados  para abarcar las necesidades de los nuccleos integrativos del programa gestión comunitarioa) realizado segundo semestre</t>
        </r>
      </text>
    </comment>
    <comment ref="I68" authorId="1" shapeId="0" xr:uid="{00000000-0006-0000-0000-000020000000}">
      <text>
        <r>
          <rPr>
            <b/>
            <sz val="9"/>
            <color indexed="81"/>
            <rFont val="Tahoma"/>
            <family val="2"/>
          </rPr>
          <t>TATIANA:</t>
        </r>
        <r>
          <rPr>
            <sz val="9"/>
            <color indexed="81"/>
            <rFont val="Tahoma"/>
            <family val="2"/>
          </rPr>
          <t xml:space="preserve">
Estudio de los programas de pregrado y postgrado, segundo semestre</t>
        </r>
      </text>
    </comment>
    <comment ref="I69" authorId="1" shapeId="0" xr:uid="{00000000-0006-0000-0000-000021000000}">
      <text>
        <r>
          <rPr>
            <b/>
            <sz val="9"/>
            <color indexed="81"/>
            <rFont val="Tahoma"/>
            <family val="2"/>
          </rPr>
          <t>TATIANA:</t>
        </r>
        <r>
          <rPr>
            <sz val="9"/>
            <color indexed="81"/>
            <rFont val="Tahoma"/>
            <family val="2"/>
          </rPr>
          <t xml:space="preserve">
</t>
        </r>
      </text>
    </comment>
    <comment ref="I71" authorId="0" shapeId="0" xr:uid="{00000000-0006-0000-0000-000022000000}">
      <text>
        <r>
          <rPr>
            <b/>
            <sz val="9"/>
            <color indexed="81"/>
            <rFont val="Tahoma"/>
            <family val="2"/>
          </rPr>
          <t>Tatiana Alvarez:</t>
        </r>
        <r>
          <rPr>
            <sz val="9"/>
            <color indexed="81"/>
            <rFont val="Tahoma"/>
            <family val="2"/>
          </rPr>
          <t xml:space="preserve">
Gestión de precticas profesionales, estudios de pertinencia para los programas, diseño de nuevos programas</t>
        </r>
      </text>
    </comment>
    <comment ref="P71" authorId="5" shapeId="0" xr:uid="{00000000-0006-0000-0000-000023000000}">
      <text>
        <r>
          <rPr>
            <b/>
            <sz val="9"/>
            <color indexed="81"/>
            <rFont val="Tahoma"/>
            <family val="2"/>
          </rPr>
          <t>TGA:</t>
        </r>
        <r>
          <rPr>
            <sz val="9"/>
            <color indexed="81"/>
            <rFont val="Tahoma"/>
            <family val="2"/>
          </rPr>
          <t xml:space="preserve">
3 Contratistas y 2 aux de investigación. </t>
        </r>
      </text>
    </comment>
    <comment ref="I72" authorId="1" shapeId="0" xr:uid="{00000000-0006-0000-0000-000024000000}">
      <text>
        <r>
          <rPr>
            <b/>
            <sz val="10"/>
            <color indexed="81"/>
            <rFont val="Tahoma"/>
            <family val="2"/>
          </rPr>
          <t>TATIANA:</t>
        </r>
        <r>
          <rPr>
            <sz val="10"/>
            <color indexed="81"/>
            <rFont val="Tahoma"/>
            <family val="2"/>
          </rPr>
          <t xml:space="preserve">
Proyecto Plataforma</t>
        </r>
      </text>
    </comment>
    <comment ref="I74" authorId="1" shapeId="0" xr:uid="{00000000-0006-0000-0000-000025000000}">
      <text>
        <r>
          <rPr>
            <b/>
            <sz val="9"/>
            <color indexed="81"/>
            <rFont val="Tahoma"/>
            <family val="2"/>
          </rPr>
          <t>TATIANA:</t>
        </r>
        <r>
          <rPr>
            <sz val="9"/>
            <color indexed="81"/>
            <rFont val="Tahoma"/>
            <family val="2"/>
          </rPr>
          <t xml:space="preserve">
Estudiós para el fortalecimiento de los programas y gestión nacional de los programas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Diego Villa Carvajal</author>
    <author>Jackeline Cuello Guerra</author>
  </authors>
  <commentList>
    <comment ref="Q8" authorId="0" shapeId="0" xr:uid="{00000000-0006-0000-0200-000001000000}">
      <text>
        <r>
          <rPr>
            <b/>
            <sz val="9"/>
            <color indexed="81"/>
            <rFont val="Tahoma"/>
            <family val="2"/>
          </rPr>
          <t>Juan Diego Villa Carvajal:</t>
        </r>
        <r>
          <rPr>
            <sz val="9"/>
            <color indexed="81"/>
            <rFont val="Tahoma"/>
            <family val="2"/>
          </rPr>
          <t xml:space="preserve">
se realizó afiliación a Red Colombiana de semilleros de investigación (RedCOLSI)</t>
        </r>
      </text>
    </comment>
    <comment ref="R8" authorId="1" shapeId="0" xr:uid="{5166476F-6549-41C9-BBC3-F294DC8D2F51}">
      <text>
        <r>
          <rPr>
            <b/>
            <sz val="9"/>
            <color indexed="81"/>
            <rFont val="Tahoma"/>
            <family val="2"/>
          </rPr>
          <t>Juan Diego Villa Carvajal:</t>
        </r>
        <r>
          <rPr>
            <sz val="9"/>
            <color indexed="81"/>
            <rFont val="Tahoma"/>
            <family val="2"/>
          </rPr>
          <t xml:space="preserve">
Se realizo pago membresia red internacional de investigación Red Delfin </t>
        </r>
      </text>
    </comment>
    <comment ref="Q9" authorId="0" shapeId="0" xr:uid="{00000000-0006-0000-0200-000002000000}">
      <text>
        <r>
          <rPr>
            <b/>
            <sz val="9"/>
            <color indexed="81"/>
            <rFont val="Tahoma"/>
            <family val="2"/>
          </rPr>
          <t>Juan Diego Villa Carvajal:</t>
        </r>
        <r>
          <rPr>
            <sz val="9"/>
            <color indexed="81"/>
            <rFont val="Tahoma"/>
            <family val="2"/>
          </rPr>
          <t xml:space="preserve">
7 Se incluyen publicaciones de cartillas, artículos y traducciones</t>
        </r>
      </text>
    </comment>
    <comment ref="Q10" authorId="0" shapeId="0" xr:uid="{00000000-0006-0000-0200-000003000000}">
      <text>
        <r>
          <rPr>
            <b/>
            <sz val="9"/>
            <color indexed="81"/>
            <rFont val="Tahoma"/>
            <family val="2"/>
          </rPr>
          <t>Juan Diego Villa Carvajal:</t>
        </r>
        <r>
          <rPr>
            <sz val="9"/>
            <color indexed="81"/>
            <rFont val="Tahoma"/>
            <family val="2"/>
          </rPr>
          <t xml:space="preserve">
5 Solicitudes de patente de invención en Colombia nuevas y en curso</t>
        </r>
      </text>
    </comment>
    <comment ref="Q11" authorId="0" shapeId="0" xr:uid="{00000000-0006-0000-0200-000004000000}">
      <text>
        <r>
          <rPr>
            <b/>
            <sz val="9"/>
            <color indexed="81"/>
            <rFont val="Tahoma"/>
            <family val="2"/>
          </rPr>
          <t>Juan Diego Villa Carvajal:</t>
        </r>
        <r>
          <rPr>
            <sz val="9"/>
            <color indexed="81"/>
            <rFont val="Tahoma"/>
            <family val="2"/>
          </rPr>
          <t xml:space="preserve">
proyectos aprobados mediante convocatoria interna</t>
        </r>
      </text>
    </comment>
    <comment ref="Q12" authorId="0" shapeId="0" xr:uid="{00000000-0006-0000-0200-000005000000}">
      <text>
        <r>
          <rPr>
            <b/>
            <sz val="9"/>
            <color indexed="81"/>
            <rFont val="Tahoma"/>
            <family val="2"/>
          </rPr>
          <t>Juan Diego Villa Carvajal:</t>
        </r>
        <r>
          <rPr>
            <sz val="9"/>
            <color indexed="81"/>
            <rFont val="Tahoma"/>
            <family val="2"/>
          </rPr>
          <t xml:space="preserve">
Se contrataron 2 profesionales por prestación de servicios (Mauricio Urrego y Mario Florez)</t>
        </r>
      </text>
    </comment>
    <comment ref="R12" authorId="1" shapeId="0" xr:uid="{DB38E1C0-4E33-4CC6-9306-A27A802145BF}">
      <text>
        <r>
          <rPr>
            <b/>
            <sz val="9"/>
            <color indexed="81"/>
            <rFont val="Tahoma"/>
            <family val="2"/>
          </rPr>
          <t>Jackeline Cuello Guerra:</t>
        </r>
        <r>
          <rPr>
            <sz val="9"/>
            <color indexed="81"/>
            <rFont val="Tahoma"/>
            <family val="2"/>
          </rPr>
          <t xml:space="preserve">
Contratación de servicios técnicos especializados para la gestión de patentes </t>
        </r>
      </text>
    </comment>
    <comment ref="R13" authorId="1" shapeId="0" xr:uid="{F9182A0A-93E6-41E5-9163-00A3E2325935}">
      <text>
        <r>
          <rPr>
            <b/>
            <sz val="9"/>
            <color indexed="81"/>
            <rFont val="Tahoma"/>
            <family val="2"/>
          </rPr>
          <t>Jackeline Cuello Guerra:</t>
        </r>
        <r>
          <rPr>
            <sz val="9"/>
            <color indexed="81"/>
            <rFont val="Tahoma"/>
            <family val="2"/>
          </rPr>
          <t xml:space="preserve">
Se publico la edición de la revista Sinergia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author>
    <author>Walther</author>
  </authors>
  <commentList>
    <comment ref="K8" authorId="0" shapeId="0" xr:uid="{00000000-0006-0000-0300-000001000000}">
      <text>
        <r>
          <rPr>
            <b/>
            <sz val="9"/>
            <color indexed="81"/>
            <rFont val="Tahoma"/>
            <family val="2"/>
          </rPr>
          <t>TATIANA:</t>
        </r>
        <r>
          <rPr>
            <sz val="9"/>
            <color indexed="81"/>
            <rFont val="Tahoma"/>
            <family val="2"/>
          </rPr>
          <t xml:space="preserve">
 movilidd salient y movilidad entrante</t>
        </r>
      </text>
    </comment>
    <comment ref="P8" authorId="0" shapeId="0" xr:uid="{00000000-0006-0000-0300-000002000000}">
      <text>
        <r>
          <rPr>
            <b/>
            <sz val="9"/>
            <color indexed="81"/>
            <rFont val="Tahoma"/>
            <family val="2"/>
          </rPr>
          <t>TATIANA:</t>
        </r>
        <r>
          <rPr>
            <sz val="12"/>
            <color indexed="81"/>
            <rFont val="Tahoma"/>
            <family val="2"/>
          </rPr>
          <t xml:space="preserve">
</t>
        </r>
        <r>
          <rPr>
            <sz val="18"/>
            <color indexed="81"/>
            <rFont val="Tahoma"/>
            <family val="2"/>
          </rPr>
          <t xml:space="preserve">Se realizaron movilidades salientes para prácticas profesionales y pasantias de estudiantes a España, Argentina, Mexico, Peru, Chile Y Francia. 
Participamos en eventos como el congreso Colombiano de ingeniería química en Bogota. 
En general, la institución ha apoyado económicamente a todos los estudiantes del COLMAYOR en movilidad saliente.
COLMAYOR, asignó recursos para la manutención durante la contingencia y para la compra de pasajes para los vuelos humanitarios.
Con relación a la movilidad entrante, solo se pudieron realizar para el periodo 2020-1,  a causa de la situación generada por la contingencia del COVID-19, contando con la presencia  de 2 estudinates mexicanos durante el periodo 2020-1 y  2 estudiantes Peruanos, bajo el programa de movilidad solidaria, estos dos últimos apoyados económicamente por COLMAYOR.
</t>
        </r>
      </text>
    </comment>
    <comment ref="Q8" authorId="1" shapeId="0" xr:uid="{B86B1D3F-CBEB-4961-868D-FDBD4CD82345}">
      <text>
        <r>
          <rPr>
            <sz val="11"/>
            <color indexed="81"/>
            <rFont val="Tahoma"/>
            <family val="2"/>
          </rPr>
          <t xml:space="preserve">Prácticas Profesionales en Municipios de Ant. Curso Virtual UNAJ (Argentina),  Pasantías Académicas Virtual Universidad la Salle (Perú), Prácticas Profesionales Virtual, Universidad  de Avellaneda (Argentina) , Movilidad Local Paloma y Congreso Internacional Virtual. </t>
        </r>
      </text>
    </comment>
    <comment ref="P9" authorId="0" shapeId="0" xr:uid="{00000000-0006-0000-0300-000003000000}">
      <text>
        <r>
          <rPr>
            <b/>
            <sz val="9"/>
            <color indexed="81"/>
            <rFont val="Tahoma"/>
            <family val="2"/>
          </rPr>
          <t>TATIANA:</t>
        </r>
        <r>
          <rPr>
            <sz val="9"/>
            <color indexed="81"/>
            <rFont val="Tahoma"/>
            <family val="2"/>
          </rPr>
          <t xml:space="preserve">
</t>
        </r>
        <r>
          <rPr>
            <sz val="12"/>
            <color indexed="81"/>
            <rFont val="Tahoma"/>
            <family val="2"/>
          </rPr>
          <t xml:space="preserve"> 1 docente que participo en el congreso Colombiano de ingeniería química en Bogota.(Fidel Granda - Facultad de Arquitectura e Ingenieria).</t>
        </r>
      </text>
    </comment>
    <comment ref="Q9" authorId="0" shapeId="0" xr:uid="{DF9CE2FE-D205-4B8E-BB32-CE745F73986B}">
      <text>
        <r>
          <rPr>
            <sz val="11"/>
            <color indexed="81"/>
            <rFont val="Tahoma"/>
            <family val="2"/>
          </rPr>
          <t xml:space="preserve">Participación en Eventos: 
Docentes Fac. Ciencias Sociales Ponentes Diplomado Internacional Virtual. 
Docente Fac. Arq e Ing en Congreso Internacional en México.
Docente en Seminario Internacional virtual. </t>
        </r>
      </text>
    </comment>
    <comment ref="Q10" authorId="0" shapeId="0" xr:uid="{7248497D-7E10-483E-B26B-EDEB2ADE10E7}">
      <text>
        <r>
          <rPr>
            <sz val="11"/>
            <color indexed="81"/>
            <rFont val="Tahoma"/>
            <family val="2"/>
          </rPr>
          <t xml:space="preserve">Participación en Eventos: 
Directivo Fac. Ciencias Salud como Ponente en Conferencia Internacional Virtual.
Directivo Internacionalización como Ponente en Seminario Internacional Virtual. </t>
        </r>
      </text>
    </comment>
    <comment ref="Q11" authorId="1" shapeId="0" xr:uid="{F2037AFA-3A8B-44C1-94ED-BCA93C1321A8}">
      <text>
        <r>
          <rPr>
            <sz val="11"/>
            <color indexed="81"/>
            <rFont val="Tahoma"/>
            <family val="2"/>
          </rPr>
          <t>Seminario Internacional Competencias en la Educación Superior. Ponente Robinson Restrepo.</t>
        </r>
      </text>
    </comment>
    <comment ref="P12" authorId="0" shapeId="0" xr:uid="{00000000-0006-0000-0300-000004000000}">
      <text>
        <r>
          <rPr>
            <b/>
            <sz val="9"/>
            <color indexed="81"/>
            <rFont val="Tahoma"/>
            <family val="2"/>
          </rPr>
          <t>TATIANA:</t>
        </r>
        <r>
          <rPr>
            <sz val="9"/>
            <color indexed="81"/>
            <rFont val="Tahoma"/>
            <family val="2"/>
          </rPr>
          <t xml:space="preserve">
</t>
        </r>
        <r>
          <rPr>
            <sz val="14"/>
            <color indexed="81"/>
            <rFont val="Tahoma"/>
            <family val="2"/>
          </rPr>
          <t>Se ha realizado de manera Virtual. Se hizo pago de Membresía Anual RCI.</t>
        </r>
      </text>
    </comment>
    <comment ref="Q12" authorId="0" shapeId="0" xr:uid="{7BB88C4B-242E-4467-AE31-8F5BE311C7FE}">
      <text>
        <r>
          <rPr>
            <b/>
            <sz val="9"/>
            <color indexed="81"/>
            <rFont val="Tahoma"/>
            <family val="2"/>
          </rPr>
          <t>TATIANA:</t>
        </r>
        <r>
          <rPr>
            <sz val="9"/>
            <color indexed="81"/>
            <rFont val="Tahoma"/>
            <family val="2"/>
          </rPr>
          <t xml:space="preserve">
</t>
        </r>
        <r>
          <rPr>
            <sz val="14"/>
            <color indexed="81"/>
            <rFont val="Tahoma"/>
            <family val="2"/>
          </rPr>
          <t>La participación en la Red del Proyecto Delfín, se ha realizado de manera Virtual. Se hizo pago de Membresía Anual del Proyecto Delfín.
Cátedra de Interculturalidad Semestre 2020_2</t>
        </r>
      </text>
    </comment>
    <comment ref="Q13" authorId="1" shapeId="0" xr:uid="{D88F6403-FB8B-4442-9791-D3C390E8AC1F}">
      <text>
        <r>
          <rPr>
            <sz val="11"/>
            <color indexed="81"/>
            <rFont val="Tahoma"/>
            <family val="2"/>
          </rPr>
          <t>Este evento se realizaba semestralmente en el auditorio, por motivos de la Pandemia no se pudo realizar.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Alvarez</author>
    <author>TATIANA</author>
    <author>hp</author>
  </authors>
  <commentList>
    <comment ref="I8" authorId="0" shapeId="0" xr:uid="{00000000-0006-0000-0400-000001000000}">
      <text>
        <r>
          <rPr>
            <b/>
            <sz val="9"/>
            <color indexed="81"/>
            <rFont val="Tahoma"/>
            <family val="2"/>
          </rPr>
          <t>Tatiana Alvarez:</t>
        </r>
        <r>
          <rPr>
            <sz val="9"/>
            <color indexed="81"/>
            <rFont val="Tahoma"/>
            <family val="2"/>
          </rPr>
          <t xml:space="preserve">
</t>
        </r>
        <r>
          <rPr>
            <sz val="14"/>
            <color indexed="81"/>
            <rFont val="Tahoma"/>
            <family val="2"/>
          </rPr>
          <t>Contratación</t>
        </r>
      </text>
    </comment>
    <comment ref="P8" authorId="1" shapeId="0" xr:uid="{00000000-0006-0000-0400-000002000000}">
      <text>
        <r>
          <rPr>
            <b/>
            <sz val="9"/>
            <color indexed="81"/>
            <rFont val="Tahoma"/>
            <family val="2"/>
          </rPr>
          <t>TATIANA:</t>
        </r>
        <r>
          <rPr>
            <sz val="9"/>
            <color indexed="81"/>
            <rFont val="Tahoma"/>
            <family val="2"/>
          </rPr>
          <t xml:space="preserve">
</t>
        </r>
        <r>
          <rPr>
            <sz val="12"/>
            <color indexed="81"/>
            <rFont val="Tahoma"/>
            <family val="2"/>
          </rPr>
          <t>Por pandemia generada por el Covid-19 no ha sido posible generar viajes a diferentes ciudades del pais, razón por la cual se analiza la posibilidad de informar a la Institución para destinación de este recurso para otras necesidades que se puedan presentar en la presente vigencia</t>
        </r>
      </text>
    </comment>
    <comment ref="P9" authorId="1" shapeId="0" xr:uid="{00000000-0006-0000-0400-000003000000}">
      <text>
        <r>
          <rPr>
            <b/>
            <sz val="9"/>
            <color indexed="81"/>
            <rFont val="Tahoma"/>
            <family val="2"/>
          </rPr>
          <t>TATIANA:</t>
        </r>
        <r>
          <rPr>
            <sz val="9"/>
            <color indexed="81"/>
            <rFont val="Tahoma"/>
            <family val="2"/>
          </rPr>
          <t xml:space="preserve">
</t>
        </r>
        <r>
          <rPr>
            <sz val="12"/>
            <color indexed="81"/>
            <rFont val="Tahoma"/>
            <family val="2"/>
          </rPr>
          <t>Las actividades de educación continuada que se han realizado hasta el mes de junio no han requerido recurso para contratación de docente</t>
        </r>
      </text>
    </comment>
    <comment ref="P10" authorId="1" shapeId="0" xr:uid="{00000000-0006-0000-0400-000004000000}">
      <text>
        <r>
          <rPr>
            <b/>
            <sz val="9"/>
            <color indexed="81"/>
            <rFont val="Tahoma"/>
            <family val="2"/>
          </rPr>
          <t>TATIANA:</t>
        </r>
        <r>
          <rPr>
            <sz val="9"/>
            <color indexed="81"/>
            <rFont val="Tahoma"/>
            <family val="2"/>
          </rPr>
          <t xml:space="preserve">
</t>
        </r>
        <r>
          <rPr>
            <sz val="12"/>
            <color indexed="81"/>
            <rFont val="Tahoma"/>
            <family val="2"/>
          </rPr>
          <t>Se realiza toda la gestión administrativa, presupuestal y contractual para renovación del Registro Unico de Proponentes de la Institución para el segundo semestre de la presente vigencia.</t>
        </r>
      </text>
    </comment>
    <comment ref="P11" authorId="1" shapeId="0" xr:uid="{00000000-0006-0000-0400-000005000000}">
      <text>
        <r>
          <rPr>
            <b/>
            <sz val="9"/>
            <color indexed="81"/>
            <rFont val="Tahoma"/>
            <family val="2"/>
          </rPr>
          <t>TATIANA:</t>
        </r>
        <r>
          <rPr>
            <sz val="9"/>
            <color indexed="81"/>
            <rFont val="Tahoma"/>
            <family val="2"/>
          </rPr>
          <t xml:space="preserve">
</t>
        </r>
        <r>
          <rPr>
            <sz val="12"/>
            <color indexed="81"/>
            <rFont val="Tahoma"/>
            <family val="2"/>
          </rPr>
          <t>Desde el mes de junio se tiene estudio previo de minima cuantía en revisión para impresión de portafolio Institucional, pero se está analizando el tema de acuerdo al Decreto 1009 del 14 de julio de 2020 sobre la posibilidad de continuar con este proceso o informar a la Institución para destinación de este recurso para otras necesidades que se puedan presentar en la presente vigencia
No se realizan</t>
        </r>
      </text>
    </comment>
    <comment ref="P12" authorId="1" shapeId="0" xr:uid="{00000000-0006-0000-0400-000006000000}">
      <text>
        <r>
          <rPr>
            <b/>
            <sz val="9"/>
            <color indexed="81"/>
            <rFont val="Tahoma"/>
            <family val="2"/>
          </rPr>
          <t>TATIANA:</t>
        </r>
        <r>
          <rPr>
            <sz val="9"/>
            <color indexed="81"/>
            <rFont val="Tahoma"/>
            <family val="2"/>
          </rPr>
          <t xml:space="preserve">
</t>
        </r>
        <r>
          <rPr>
            <sz val="12"/>
            <color indexed="81"/>
            <rFont val="Tahoma"/>
            <family val="2"/>
          </rPr>
          <t>Desde el mes de junio se tiene estudio previo de minima cuantía en revisión para impresión de portafolio Institucional, pero se está analizando el tema de acuerdo al Decreto 1009 del 14 de julio de 2020 sobre la posibilidad de continuar con este proceso o informar a la Institución para destinación de este recurso para otras necesidades que se puedan presentar en la presente vigencia
No se realiza</t>
        </r>
      </text>
    </comment>
    <comment ref="P13" authorId="1" shapeId="0" xr:uid="{00000000-0006-0000-0400-000007000000}">
      <text>
        <r>
          <rPr>
            <b/>
            <sz val="9"/>
            <color indexed="81"/>
            <rFont val="Tahoma"/>
            <family val="2"/>
          </rPr>
          <t>TATIANA:</t>
        </r>
        <r>
          <rPr>
            <sz val="9"/>
            <color indexed="81"/>
            <rFont val="Tahoma"/>
            <family val="2"/>
          </rPr>
          <t xml:space="preserve">
</t>
        </r>
        <r>
          <rPr>
            <sz val="12"/>
            <color indexed="81"/>
            <rFont val="Tahoma"/>
            <family val="2"/>
          </rPr>
          <t>El estudio de impacto de proyectos de extensión ha tenido dos inconvenientes. En primer lugar la fecha de aprobación de la partida, nos llegó tarde mediante un correo. Este es un proyecto que implica un mínimo de 10 meses, por el despliegue que se necesita realizar en campo. En segundo lugar, el trabajo en campo es demasiado complicado por las características que tiene la recolección de datos de fuentes primarias, en campo. 
Se analiza la posibilidad de informar a la Institución para destinación de este recurso para otras necesidades que se puedan presentar en la presente vigencia</t>
        </r>
      </text>
    </comment>
    <comment ref="P14" authorId="1" shapeId="0" xr:uid="{00000000-0006-0000-0400-000008000000}">
      <text>
        <r>
          <rPr>
            <b/>
            <sz val="9"/>
            <color indexed="81"/>
            <rFont val="Tahoma"/>
            <family val="2"/>
          </rPr>
          <t>TATIANA:</t>
        </r>
        <r>
          <rPr>
            <sz val="9"/>
            <color indexed="81"/>
            <rFont val="Tahoma"/>
            <family val="2"/>
          </rPr>
          <t xml:space="preserve">
</t>
        </r>
        <r>
          <rPr>
            <sz val="12"/>
            <color indexed="81"/>
            <rFont val="Tahoma"/>
            <family val="2"/>
          </rPr>
          <t>Habíamos avanzado con comunicaciones hasta la elaboración y presentación de estudio previo, pero se está analizando el tema de acuerdo al Decreto 1009 del 14 de julio de 2020 sobre la posibilidad de continuar con este proceso o informar a la Institución para destinación de este recurso para otras necesidades que se puedan presentar en la presente vigencia</t>
        </r>
      </text>
    </comment>
    <comment ref="K15" authorId="2" shapeId="0" xr:uid="{00000000-0006-0000-0400-000009000000}">
      <text>
        <r>
          <rPr>
            <sz val="9"/>
            <color indexed="81"/>
            <rFont val="Tahoma"/>
            <family val="2"/>
          </rPr>
          <t xml:space="preserve">2 DOCENTES
2 PARTE ADMINISTRATIVA
</t>
        </r>
      </text>
    </comment>
    <comment ref="P21" authorId="1" shapeId="0" xr:uid="{00000000-0006-0000-0400-00000A000000}">
      <text>
        <r>
          <rPr>
            <b/>
            <sz val="9"/>
            <color indexed="81"/>
            <rFont val="Tahoma"/>
            <family val="2"/>
          </rPr>
          <t>TATIANA:</t>
        </r>
        <r>
          <rPr>
            <sz val="9"/>
            <color indexed="81"/>
            <rFont val="Tahoma"/>
            <family val="2"/>
          </rPr>
          <t xml:space="preserve">
</t>
        </r>
        <r>
          <rPr>
            <sz val="12"/>
            <color indexed="81"/>
            <rFont val="Tahoma"/>
            <family val="2"/>
          </rPr>
          <t>la inscripci{on a la red se hace con el Instituto Nacional de Salud y con Microkit (Una empresa de España)</t>
        </r>
      </text>
    </comment>
    <comment ref="I25" authorId="1" shapeId="0" xr:uid="{00000000-0006-0000-0400-00000B000000}">
      <text>
        <r>
          <rPr>
            <b/>
            <sz val="9"/>
            <color indexed="81"/>
            <rFont val="Tahoma"/>
            <family val="2"/>
          </rPr>
          <t>TATIANA:</t>
        </r>
        <r>
          <rPr>
            <sz val="9"/>
            <color indexed="81"/>
            <rFont val="Tahoma"/>
            <family val="2"/>
          </rPr>
          <t xml:space="preserve">
Insumos de microbiologia y fisicoquimicos</t>
        </r>
      </text>
    </comment>
    <comment ref="I27" authorId="0" shapeId="0" xr:uid="{00000000-0006-0000-0400-00000C000000}">
      <text>
        <r>
          <rPr>
            <b/>
            <sz val="9"/>
            <color indexed="81"/>
            <rFont val="Tahoma"/>
            <family val="2"/>
          </rPr>
          <t>Tatiana Alvarez:</t>
        </r>
        <r>
          <rPr>
            <sz val="9"/>
            <color indexed="81"/>
            <rFont val="Tahoma"/>
            <family val="2"/>
          </rPr>
          <t xml:space="preserve">
Talento Humano: Realización de estudios previos, expedición de solicitud de cdp y rp, asesoría a graduados, coordinación y realización de actividades.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author>
    <author>Luz Mary Ramírez Montoya</author>
  </authors>
  <commentList>
    <comment ref="P12" authorId="0" shapeId="0" xr:uid="{00000000-0006-0000-0500-000001000000}">
      <text>
        <r>
          <rPr>
            <b/>
            <sz val="9"/>
            <color indexed="81"/>
            <rFont val="Tahoma"/>
            <family val="2"/>
          </rPr>
          <t>TATIANA:</t>
        </r>
        <r>
          <rPr>
            <sz val="9"/>
            <color indexed="81"/>
            <rFont val="Tahoma"/>
            <family val="2"/>
          </rPr>
          <t xml:space="preserve">
</t>
        </r>
        <r>
          <rPr>
            <sz val="12"/>
            <color indexed="81"/>
            <rFont val="Tahoma"/>
            <family val="2"/>
          </rPr>
          <t>Se alcanzo a beneficiar a 470 estudiantes  con seguridad alimentaria antes de la pandemia</t>
        </r>
      </text>
    </comment>
    <comment ref="R12" authorId="1" shapeId="0" xr:uid="{7F27C292-C386-4B41-A540-06F5F0EE269A}">
      <text>
        <r>
          <rPr>
            <b/>
            <sz val="9"/>
            <color indexed="81"/>
            <rFont val="Tahoma"/>
            <family val="2"/>
          </rPr>
          <t>Luz Mary Ramírez Montoya:</t>
        </r>
        <r>
          <rPr>
            <sz val="9"/>
            <color indexed="81"/>
            <rFont val="Tahoma"/>
            <family val="2"/>
          </rPr>
          <t xml:space="preserve">
Se suplieron las actividades de seguridad alimentaria por los subsidios debido a la pandemia.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Alvarez</author>
    <author>TATIANA</author>
    <author>Juan Paulo Jones Prada</author>
    <author>Luz Mary Ramírez Montoya</author>
  </authors>
  <commentList>
    <comment ref="I8" authorId="0" shapeId="0" xr:uid="{00000000-0006-0000-0600-000001000000}">
      <text>
        <r>
          <rPr>
            <b/>
            <sz val="9"/>
            <color indexed="81"/>
            <rFont val="Tahoma"/>
            <family val="2"/>
          </rPr>
          <t>Tatiana Alvarez:</t>
        </r>
        <r>
          <rPr>
            <sz val="9"/>
            <color indexed="81"/>
            <rFont val="Tahoma"/>
            <family val="2"/>
          </rPr>
          <t xml:space="preserve">
Inversión</t>
        </r>
      </text>
    </comment>
    <comment ref="I9" authorId="0" shapeId="0" xr:uid="{00000000-0006-0000-0600-000002000000}">
      <text>
        <r>
          <rPr>
            <b/>
            <sz val="9"/>
            <color indexed="81"/>
            <rFont val="Tahoma"/>
            <family val="2"/>
          </rPr>
          <t>Tatiana Alvarez:</t>
        </r>
        <r>
          <rPr>
            <sz val="9"/>
            <color indexed="81"/>
            <rFont val="Tahoma"/>
            <family val="2"/>
          </rPr>
          <t xml:space="preserve">
Contratación(supervición)
</t>
        </r>
      </text>
    </comment>
    <comment ref="I10" authorId="1" shapeId="0" xr:uid="{00000000-0006-0000-0600-000003000000}">
      <text>
        <r>
          <rPr>
            <b/>
            <sz val="9"/>
            <color indexed="81"/>
            <rFont val="Tahoma"/>
            <family val="2"/>
          </rPr>
          <t>TATIANA:</t>
        </r>
        <r>
          <rPr>
            <sz val="9"/>
            <color indexed="81"/>
            <rFont val="Tahoma"/>
            <family val="2"/>
          </rPr>
          <t xml:space="preserve">
</t>
        </r>
        <r>
          <rPr>
            <sz val="12"/>
            <color indexed="81"/>
            <rFont val="Tahoma"/>
            <family val="2"/>
          </rPr>
          <t>Se contrata:
1)Mto Video B
2)Mto Imp
3)Mto CCtv
4)Renta Imp</t>
        </r>
      </text>
    </comment>
    <comment ref="K10" authorId="2" shapeId="0" xr:uid="{00000000-0006-0000-0600-000004000000}">
      <text>
        <r>
          <rPr>
            <b/>
            <sz val="9"/>
            <color indexed="81"/>
            <rFont val="Tahoma"/>
            <family val="2"/>
          </rPr>
          <t>Juan Paulo Jones Prada:</t>
        </r>
        <r>
          <rPr>
            <sz val="9"/>
            <color indexed="81"/>
            <rFont val="Tahoma"/>
            <family val="2"/>
          </rPr>
          <t xml:space="preserve">
Se contrata:
1)Mto Video B
2)Mto Imp
3)Mto CCtv
4)Renta Imp</t>
        </r>
      </text>
    </comment>
    <comment ref="P10" authorId="1" shapeId="0" xr:uid="{00000000-0006-0000-0600-000005000000}">
      <text>
        <r>
          <rPr>
            <b/>
            <sz val="9"/>
            <color indexed="81"/>
            <rFont val="Tahoma"/>
            <family val="2"/>
          </rPr>
          <t>TATIANA:</t>
        </r>
        <r>
          <rPr>
            <sz val="9"/>
            <color indexed="81"/>
            <rFont val="Tahoma"/>
            <family val="2"/>
          </rPr>
          <t xml:space="preserve">
</t>
        </r>
        <r>
          <rPr>
            <sz val="12"/>
            <color indexed="81"/>
            <rFont val="Tahoma"/>
            <family val="2"/>
          </rPr>
          <t>Adquisición de renta de impresoras(renta de impresoras, mantenimiento del cctv</t>
        </r>
        <r>
          <rPr>
            <sz val="9"/>
            <color indexed="81"/>
            <rFont val="Tahoma"/>
            <family val="2"/>
          </rPr>
          <t>), Adquiición del servicio de telecomunicaciones</t>
        </r>
      </text>
    </comment>
    <comment ref="I13" authorId="1" shapeId="0" xr:uid="{00000000-0006-0000-0600-000006000000}">
      <text>
        <r>
          <rPr>
            <b/>
            <sz val="9"/>
            <color indexed="81"/>
            <rFont val="Tahoma"/>
            <family val="2"/>
          </rPr>
          <t>TATIAN</t>
        </r>
        <r>
          <rPr>
            <b/>
            <sz val="11"/>
            <color indexed="81"/>
            <rFont val="Tahoma"/>
            <family val="2"/>
          </rPr>
          <t>A:</t>
        </r>
        <r>
          <rPr>
            <sz val="11"/>
            <color indexed="81"/>
            <rFont val="Tahoma"/>
            <family val="2"/>
          </rPr>
          <t xml:space="preserve">
- Suscripción Microsoft: (Project, Windows Server, Cal de acceso, Office, Windows). 
- Suscripción Adobe, Vray, Sketchup, ARcGis, Spss
- Sistema Antivirus</t>
        </r>
      </text>
    </comment>
    <comment ref="I14" authorId="1" shapeId="0" xr:uid="{00000000-0006-0000-0600-000007000000}">
      <text>
        <r>
          <rPr>
            <b/>
            <sz val="9"/>
            <color indexed="81"/>
            <rFont val="Tahoma"/>
            <family val="2"/>
          </rPr>
          <t>TATIANA:</t>
        </r>
        <r>
          <rPr>
            <sz val="9"/>
            <color indexed="81"/>
            <rFont val="Tahoma"/>
            <family val="2"/>
          </rPr>
          <t xml:space="preserve">
</t>
        </r>
        <r>
          <rPr>
            <sz val="12"/>
            <color indexed="81"/>
            <rFont val="Tahoma"/>
            <family val="2"/>
          </rPr>
          <t>cableado, herramientas, canaletas, pathcord, face plate, jacks,  tubería, discos duros externos e internos, organizadores de cables, memorias ram, generador de tonos, ponchadora,  cables, luces, llaveros, micrófonos, extensiones, canaletas, Servidores, Cableado estructurado, Gabinetes, Patch Panel, SW, Certificación, Racks, Red WiFi, Kvm</t>
        </r>
      </text>
    </comment>
    <comment ref="I15" authorId="1" shapeId="0" xr:uid="{00000000-0006-0000-0600-000008000000}">
      <text>
        <r>
          <rPr>
            <b/>
            <sz val="9"/>
            <color indexed="81"/>
            <rFont val="Tahoma"/>
            <family val="2"/>
          </rPr>
          <t>TATIANA:</t>
        </r>
        <r>
          <rPr>
            <sz val="9"/>
            <color indexed="81"/>
            <rFont val="Tahoma"/>
            <family val="2"/>
          </rPr>
          <t xml:space="preserve">
HOSTING,  sitema de  video conferencia</t>
        </r>
      </text>
    </comment>
    <comment ref="I18" authorId="1" shapeId="0" xr:uid="{00000000-0006-0000-0600-000009000000}">
      <text>
        <r>
          <rPr>
            <b/>
            <sz val="12"/>
            <color indexed="81"/>
            <rFont val="Tahoma"/>
            <family val="2"/>
          </rPr>
          <t>TATIANA:</t>
        </r>
        <r>
          <rPr>
            <sz val="12"/>
            <color indexed="81"/>
            <rFont val="Tahoma"/>
            <family val="2"/>
          </rPr>
          <t xml:space="preserve">
Ajuste Contrato interadministrativo  Une, 
Prestación de servios de  custodia y transporte de copias de seguridad en medios magnéticos 
Adquisición a título de compraventa licencia de solución antivirus para la protección de cada uno de los 
Equipos y servidores institucionales
</t>
        </r>
      </text>
    </comment>
    <comment ref="I20" authorId="0" shapeId="0" xr:uid="{00000000-0006-0000-0600-00000A000000}">
      <text>
        <r>
          <rPr>
            <b/>
            <sz val="9"/>
            <color indexed="81"/>
            <rFont val="Tahoma"/>
            <family val="2"/>
          </rPr>
          <t>Tatiana Alvarez:</t>
        </r>
        <r>
          <rPr>
            <sz val="9"/>
            <color indexed="81"/>
            <rFont val="Tahoma"/>
            <family val="2"/>
          </rPr>
          <t xml:space="preserve">
 Contratación de personal para medios, redes sociales, eventos, videos etc Apoyo en diseño gráfico institucional , Coordinación.
</t>
        </r>
      </text>
    </comment>
    <comment ref="Q21" authorId="3" shapeId="0" xr:uid="{BAC0ECA8-6CE0-4F23-BCCD-994AC154EE44}">
      <text>
        <r>
          <rPr>
            <b/>
            <sz val="9"/>
            <color indexed="81"/>
            <rFont val="Tahoma"/>
            <family val="2"/>
          </rPr>
          <t xml:space="preserve">Luz Mary Ramír    No se logro la impresión de ningun tipo de material debido a las regulaciones del Gobierno Nacional por la pandemia.
</t>
        </r>
      </text>
    </comment>
    <comment ref="Q22" authorId="3" shapeId="0" xr:uid="{5398A4EE-CDBE-413C-85C2-3D4805AB1E0D}">
      <text>
        <r>
          <rPr>
            <b/>
            <sz val="9"/>
            <color indexed="81"/>
            <rFont val="Tahoma"/>
            <family val="2"/>
          </rPr>
          <t>Luz Mary Ramírez Montoya:</t>
        </r>
        <r>
          <rPr>
            <sz val="9"/>
            <color indexed="81"/>
            <rFont val="Tahoma"/>
            <family val="2"/>
          </rPr>
          <t xml:space="preserve">
Esta actividad solo se llevo a cabo el primer semestre, ya que en julio se dio por terminado el contrato debido a la no presencialidad en la institución, por efectos de pandemia.</t>
        </r>
      </text>
    </comment>
    <comment ref="I23" authorId="1" shapeId="0" xr:uid="{00000000-0006-0000-0600-00000B000000}">
      <text>
        <r>
          <rPr>
            <b/>
            <sz val="9"/>
            <color indexed="81"/>
            <rFont val="Tahoma"/>
            <family val="2"/>
          </rPr>
          <t>TATIANA:</t>
        </r>
        <r>
          <rPr>
            <sz val="9"/>
            <color indexed="81"/>
            <rFont val="Tahoma"/>
            <family val="2"/>
          </rPr>
          <t xml:space="preserve">
PLAN DE MEDIOS MASIVOS
Disco duro externo 1 TB adata
TARJETA SD clase 10 32 GB
Tableta Wacom Intuos Pro Touch Medium (PTH660) - Lápiz con 8.192 niveles de presión
Impresora Epson SureColor P800
CAMISETA TIPO POLO
LLAVERO CORPORATIVO
PORTAFOLIOS POSGRADOS * 5 REF
PLEGABLE CORPORATIVO INSTITUCIONAL  PREGRADO
TERMOS CORPORATIVOS
VOLANTE PROGRAMAS ACADÉMICOS, PROMOCIONALES DE ACTIVIDADES DE EXTENSIÓN, COMITÉ DE CONVIVENCIA LABORAL, CENTRO GRADUADOS, GESTIÓN AMBIENTAL
LAPICEROS PROMOCIONALES
 AGENDA INSTITUCIONAL (COBERTURA EVENTOS INSTITUCIONALES)
USB CORPORATIVAS
MANILLA CORPORATIVA STRONG
Tarjetas marca compartida
Pantonera Solid Coated And Uncoated Version 2018
"Cartucho Hp 70
negro mate, cian, magenta, amarillo, gris claro, negro fotografico"
Papeles para la impresora de plotters
AVISO EXTERIOR EN ACRILICO 
Pauta Radial
</t>
        </r>
      </text>
    </comment>
    <comment ref="R23" authorId="3" shapeId="0" xr:uid="{30074F04-9E46-461E-8978-C169704A14D2}">
      <text>
        <r>
          <rPr>
            <b/>
            <sz val="9"/>
            <color indexed="81"/>
            <rFont val="Tahoma"/>
            <family val="2"/>
          </rPr>
          <t>Luz Mary Ramírez Montoya:</t>
        </r>
        <r>
          <rPr>
            <sz val="9"/>
            <color indexed="81"/>
            <rFont val="Tahoma"/>
            <family val="2"/>
          </rPr>
          <t xml:space="preserve">
Para 2020-1 se elaboró un plan de mercadeo, pero para 2020-2, se realizó un nuevo Plan, se omitió el anterior, y se realizaron nuevas proyecciones y estudios, basados en el nuevo plan de desarrollo 2020-2024.</t>
        </r>
      </text>
    </comment>
    <comment ref="I24" authorId="0" shapeId="0" xr:uid="{00000000-0006-0000-0600-00000C000000}">
      <text>
        <r>
          <rPr>
            <b/>
            <sz val="9"/>
            <color indexed="81"/>
            <rFont val="Tahoma"/>
            <family val="2"/>
          </rPr>
          <t>Tatiana Alvarez:</t>
        </r>
        <r>
          <rPr>
            <sz val="9"/>
            <color indexed="81"/>
            <rFont val="Tahoma"/>
            <family val="2"/>
          </rPr>
          <t xml:space="preserve">
Sistema de costos y contratista de costos</t>
        </r>
      </text>
    </comment>
    <comment ref="I26" authorId="1" shapeId="0" xr:uid="{00000000-0006-0000-0600-00000D000000}">
      <text>
        <r>
          <rPr>
            <b/>
            <sz val="9"/>
            <color indexed="81"/>
            <rFont val="Tahoma"/>
            <family val="2"/>
          </rPr>
          <t>TATIANA:</t>
        </r>
        <r>
          <rPr>
            <sz val="9"/>
            <color indexed="81"/>
            <rFont val="Tahoma"/>
            <family val="2"/>
          </rPr>
          <t xml:space="preserve">
</t>
        </r>
        <r>
          <rPr>
            <sz val="12"/>
            <color indexed="81"/>
            <rFont val="Tahoma"/>
            <family val="2"/>
          </rPr>
          <t>Cambio de aires acondicionados obsoletos
Central de monitoreo
Rejas cerramiento
Ampliación de la sala de estudio principal
Ampliación de la sala de estudio principal
Mejoramiento de cerramientos internos, portones y salida de emergencia
Ejecución de obras físicas y adecuaciones complementarias fase III
Interventoría integral  a la ejecución de obras físicas y adecuaciones complementarias fase III
Adecuación de mobiliario aulas, mesas, talleres de diseño y representación manual.
---
  ADECUACIÓN E IMPERMEABILIZACIÓN TERRAZA BIBLIOTECA INSTITUCIONAL
  REPOSICIÓN DE LÁMPARAS Y CIRCUITOS BLOQUE ACADÉMICO Y FUNDACIONAL
  ACONDICIONAMIENTO ACÚSTICO AULA 241
REPOSICIÓN SENDERO ENTRE BIBLIOTECA Y CENTRO DE ACOPIO DE BASURASCONSTRUCCIÓN RAMPA DE ACCESO PARA PERSONAS CON MOVILIDAD REDUCIDA AL BLOQUE PATRIMONIAL
REVISIÓN Y REINSTALACIÓN DE LAS BATERIAS DE LOS BAÑOS DE LA BIBLIOTECA Y CAJAS INSTITUCIONALES
ADECUACIÓN DE VANOS Y PUERTAS EN AULAS, SALAS Y LABORATORIOS BLOQUE PATRIMONIAL
CUARTO ALMACENAMIENTO DEPÓSITO - JARDINERÍA - RCI
REPOSICIÓN GRANO PULIDO BLOQUE PATRIMONIAL
CONSTRUCCIÓN DE PASAMANOS DE SEGURIDAD EN PERÍMETRO JARDIN TERRAZA BLOQUE ACADEMICO
PASOS Y CAMINOS EN CONCRETO REFORZADO SOBRE EL TERRENO
  ADECUACIONES CENTRO DE MONITOREO
DEMOLICIÓN ROCAS
RUANA PERIMETRAL BLOQUE PATRIMONIAL  
IMPERMEABILIZACIÓN LOSA CUBIERTA BLOQUE ACADÉMICO Y VOLADIZO
CONFORMACIÓN DE BODEGA BAJO RAMPA
DIVISIONES LIVIANAS
PERSIANAS METÁLICAS CONTROL DE AGUA
CAMBIO DE UPS DE RESPALDO
CAMBIO DE AIRES ACONDICIONADOS OBSOLETOS
CARPAS ESTRUCTURALES BIBLIOTECA
 ESTUDIO DE SUELOS
REHABILITACIÓN INTEGRAL, FUNCIONAL, ESTRUCTURAL Y DE SEGURIDAD DE LA PLACA POLIDEPORTIVA
INTERVENTORÍA DE OBRA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Alvarez</author>
    <author>Carlos Eduardo Carvajal Tangarife</author>
    <author>Edwin David  Moreno Quintero</author>
    <author>Luz Mary Ramírez Montoya</author>
    <author>TATIANA</author>
  </authors>
  <commentList>
    <comment ref="G8" authorId="0" shapeId="0" xr:uid="{00000000-0006-0000-0700-000001000000}">
      <text>
        <r>
          <rPr>
            <b/>
            <sz val="9"/>
            <color indexed="81"/>
            <rFont val="Tahoma"/>
            <family val="2"/>
          </rPr>
          <t>Tatiana Alvarez:</t>
        </r>
        <r>
          <rPr>
            <sz val="9"/>
            <color indexed="81"/>
            <rFont val="Tahoma"/>
            <family val="2"/>
          </rPr>
          <t xml:space="preserve">
</t>
        </r>
        <r>
          <rPr>
            <sz val="11"/>
            <color indexed="81"/>
            <rFont val="Tahoma"/>
            <family val="2"/>
          </rPr>
          <t xml:space="preserve">
* Tables de valoración documental</t>
        </r>
      </text>
    </comment>
    <comment ref="O26" authorId="1" shapeId="0" xr:uid="{00000000-0006-0000-0700-000002000000}">
      <text>
        <r>
          <rPr>
            <b/>
            <sz val="9"/>
            <color indexed="81"/>
            <rFont val="Tahoma"/>
            <family val="2"/>
          </rPr>
          <t>Carlos Eduardo Carvajal Tangarife:</t>
        </r>
        <r>
          <rPr>
            <sz val="9"/>
            <color indexed="81"/>
            <rFont val="Tahoma"/>
            <family val="2"/>
          </rPr>
          <t xml:space="preserve">
no tenemos enfermdades laborales calificadas 
</t>
        </r>
      </text>
    </comment>
    <comment ref="O28" authorId="2" shapeId="0" xr:uid="{00000000-0006-0000-0700-000003000000}">
      <text>
        <r>
          <rPr>
            <b/>
            <sz val="12"/>
            <color indexed="81"/>
            <rFont val="Tahoma"/>
            <family val="2"/>
          </rPr>
          <t>Edwin David  Moreno Quintero:</t>
        </r>
        <r>
          <rPr>
            <sz val="12"/>
            <color indexed="81"/>
            <rFont val="Tahoma"/>
            <family val="2"/>
          </rPr>
          <t xml:space="preserve">
La  actulaización del plan No se ha podido llevar a cabo por la contingencia por Covid -19</t>
        </r>
      </text>
    </comment>
    <comment ref="N55" authorId="3" shapeId="0" xr:uid="{C1C9E31B-5CE5-4246-BAED-12571BE13DEC}">
      <text>
        <r>
          <rPr>
            <b/>
            <sz val="9"/>
            <color indexed="81"/>
            <rFont val="Tahoma"/>
            <family val="2"/>
          </rPr>
          <t>Luz Mary Ramírez Montoya:</t>
        </r>
        <r>
          <rPr>
            <sz val="9"/>
            <color indexed="81"/>
            <rFont val="Tahoma"/>
            <family val="2"/>
          </rPr>
          <t xml:space="preserve">
Sensibilizaciones mediante correos electrónicos
</t>
        </r>
      </text>
    </comment>
    <comment ref="O61" authorId="4" shapeId="0" xr:uid="{00000000-0006-0000-0700-000004000000}">
      <text>
        <r>
          <rPr>
            <b/>
            <sz val="9"/>
            <color indexed="81"/>
            <rFont val="Tahoma"/>
            <family val="2"/>
          </rPr>
          <t>TATIANA:</t>
        </r>
        <r>
          <rPr>
            <sz val="9"/>
            <color indexed="81"/>
            <rFont val="Tahoma"/>
            <family val="2"/>
          </rPr>
          <t xml:space="preserve">
</t>
        </r>
        <r>
          <rPr>
            <sz val="11"/>
            <color indexed="81"/>
            <rFont val="Tahoma"/>
            <family val="2"/>
          </rPr>
          <t>se guardan copias de seguridad 
- 2 internas (nube amazon y en la institución).
- 1 externa con una empresa especializada</t>
        </r>
      </text>
    </comment>
  </commentList>
</comments>
</file>

<file path=xl/sharedStrings.xml><?xml version="1.0" encoding="utf-8"?>
<sst xmlns="http://schemas.openxmlformats.org/spreadsheetml/2006/main" count="1099" uniqueCount="420">
  <si>
    <t>Nº</t>
  </si>
  <si>
    <t>CODIGO PROYECTO PLANNEA</t>
  </si>
  <si>
    <t>CODIGO PROYECTO  MUNICIPIO</t>
  </si>
  <si>
    <t>COMPONENTE</t>
  </si>
  <si>
    <t>PROGRAMA</t>
  </si>
  <si>
    <t>ACTIVIDADES</t>
  </si>
  <si>
    <t>INDICADOR DE PRODUCTO ASOCIADO AL PLAN</t>
  </si>
  <si>
    <t>DEPENDENCIA RESPONSABLE DE LA ACTIVIDAD</t>
  </si>
  <si>
    <t xml:space="preserve">META PLANIFICADA A JUNIO </t>
  </si>
  <si>
    <t>OBJETIVO DEL COMPONENTE</t>
  </si>
  <si>
    <t>VALOR TOTAL DEL PROYECTO DE INVERSIÓN</t>
  </si>
  <si>
    <t>META PLANIFICADA EN EL AÑO</t>
  </si>
  <si>
    <t>META PLANIFICADA A DICIEMBRE</t>
  </si>
  <si>
    <t xml:space="preserve">CARGO PERSONA RESPONSABLE </t>
  </si>
  <si>
    <t>CANTIDAD EJECUTADA (LOGRO)  DICIEMBRE</t>
  </si>
  <si>
    <t>CANTIDAD EJECUTADA (LOGRO)  JUNIO</t>
  </si>
  <si>
    <t>CANTIDAD EJECUTADA (LOGRO)      AÑO</t>
  </si>
  <si>
    <t>EFICACIA ACUMULADA</t>
  </si>
  <si>
    <t>EJE</t>
  </si>
  <si>
    <t xml:space="preserve">FORMULACIÓN                                                                                                                                                                                                                                                                                                                                               </t>
  </si>
  <si>
    <t>SEGUIMIENTO</t>
  </si>
  <si>
    <t>VALOR INICIAL DEL PROYECTO</t>
  </si>
  <si>
    <t>VALOR FINAL DEL PROYECTO</t>
  </si>
  <si>
    <t>Eje 1: Docencia</t>
  </si>
  <si>
    <t>Fortalecer la oferta académica en programas de pregrado y posgrado pertinentes para el desarrollo economico, social y ambiental de la sociedad regional y nacional.</t>
  </si>
  <si>
    <t>Aseguramiento de Calidad(autoevaluación)</t>
  </si>
  <si>
    <t xml:space="preserve">Coordinador </t>
  </si>
  <si>
    <t>Centro de Graduados</t>
  </si>
  <si>
    <t>Coordinador</t>
  </si>
  <si>
    <t xml:space="preserve">Realización de la ceremonia de imposición de placas </t>
  </si>
  <si>
    <t>Virtualidad</t>
  </si>
  <si>
    <t>Permanencia</t>
  </si>
  <si>
    <t>Cobertura</t>
  </si>
  <si>
    <t>No de estudiantes matriculados</t>
  </si>
  <si>
    <t>Apoyos Educativos</t>
  </si>
  <si>
    <t xml:space="preserve">Jefe de biblioteca </t>
  </si>
  <si>
    <t>Adquirir material bibliográfico (Bases de datos)</t>
  </si>
  <si>
    <t>Vicerrectoría Académica</t>
  </si>
  <si>
    <t>Facultad de Arquitectura e Ingeniería</t>
  </si>
  <si>
    <t>Decano</t>
  </si>
  <si>
    <t>Facultad de Ciencias de la Salud</t>
  </si>
  <si>
    <t xml:space="preserve">Coordinadora de Laboratorio </t>
  </si>
  <si>
    <t>Facultad de Administración</t>
  </si>
  <si>
    <t>Servicios de extensión académica articulados a las facultades y procesos de la institución.</t>
  </si>
  <si>
    <t>Extensión Académica</t>
  </si>
  <si>
    <t>Extensión(Centro de Lenguas)</t>
  </si>
  <si>
    <t>LACMA</t>
  </si>
  <si>
    <t>Coordinadora</t>
  </si>
  <si>
    <t>Internacionalización</t>
  </si>
  <si>
    <t>Director</t>
  </si>
  <si>
    <t>Bienestar Institucional</t>
  </si>
  <si>
    <t>Admisiones, Registro Y control</t>
  </si>
  <si>
    <t>Ceremonia de grados</t>
  </si>
  <si>
    <t>Eje 6: Gestión Administrativa y Financiera</t>
  </si>
  <si>
    <t>Componente 3: Gestión Administrativa</t>
  </si>
  <si>
    <t>Adaptar la estructura administrativa a las exigencias modernas de la Educación Superior</t>
  </si>
  <si>
    <t>Gestión de Comunicaciones</t>
  </si>
  <si>
    <t>Componente 5: infraestructura para el Mejoramiento Acadéico y el Bienestar Institucional</t>
  </si>
  <si>
    <t>Mantener la infraestructura física y tecnológica, acorde a las necesidades de calidad y cobertura de la oferta académica de la Institución.</t>
  </si>
  <si>
    <t>* Necesidades fisicas y tecnologiacas para la enseñanza y el aprendizaje *Plataformas y sistemas de información instituconal integradas</t>
  </si>
  <si>
    <t>*Herramientas tecnologicas para la enseñanza incorporadas al desarrollo académico      *Desarrollo de infraestructura tecnológica para la educación               *Sistemas de información integrados (Financiero-Académico), integrados</t>
  </si>
  <si>
    <t>Gestión de Tecnología e Informática</t>
  </si>
  <si>
    <t>Prestación de servicios bibliotecarios                    (Selección y adquisición de material bibliográfico,
procesamiento técnico del material bibliográfico, administración de las bases de datos, organización y mantenimiento de colecciones,
prestación de servicios al público, elaboración y administración de convenios interbibliotecarios, formación de usuarios, inventario de las colecciones.</t>
  </si>
  <si>
    <t xml:space="preserve"> Transporte usado para muestreos, mercadeo, ferias, congresos y asesorias</t>
  </si>
  <si>
    <t xml:space="preserve"> adquisición de insumos de microbilogia y fisicoquimicos</t>
  </si>
  <si>
    <t>Administración de la  plataforma tecnológica (Sistemas de Información, apoyos educativos, Telecomunicaciones e Informática).</t>
  </si>
  <si>
    <t>Adquirir el  servicio de seguridad alimentaria con una empresa o entidad que este en condiciones de cumplir con los aspectos nutricionales, higiénicos y administrativos.</t>
  </si>
  <si>
    <t>Directiora Centro de Investigación</t>
  </si>
  <si>
    <t xml:space="preserve">                                                   </t>
  </si>
  <si>
    <t xml:space="preserve">Realizar el seguimiento al plan de calidad correspondiente al área de microbiología en las fases pre, analítica y post-analítica. Con las verificaciones apropiadas. 2). Realizar los diferentes análisis microbiológicos ofertados conforme al Plan de Calidad 3). Revisar los procedimientos, formatos, instructivos, manuales y guías de acuerdo a las recomendaciones de mejora presentadas en los ciclos de auditorías realizados. 4). Apoyar gestión de indicadores. 5). Gestión de la mejora de las auditorías internas y externas (acciones preventivas, correctivas y de mejora) </t>
  </si>
  <si>
    <t xml:space="preserve">1). Actualizar, manejar y realizar seguimiento al plan de mantenimiento de equipos e infraestructura del laboratorio LACMA. 2). Actualizar, manejar y realizar seguimiento al plan de calibración de equipos del laboratorio LACMA. 3). Actualizar, manejar y realizar seguimiento de kardex y semáforo de los reactivos fisicoquímicos encontrados en el laboratorio LACMA. 4). Realizar el seguimiento al plan de calidad correspondiente al área de fisicoquímico en las fases pre, analítica y post-analítica. Con las verificaciones apropiadas. 5). Realizar los diferentes análisis fisicoquímicos ofertados conforme al Plan de Calidad. 6). Revisar los procedimientos, formatos, instructivos, manuales y guías de acuerdo a las recomendaciones de mejora presentadas en los ciclos de auditorías realizados. </t>
  </si>
  <si>
    <t>Membresia Organizacional</t>
  </si>
  <si>
    <t>Facultad de Ciencias Sociales</t>
  </si>
  <si>
    <t>PLAN DE ACCIÓN INSTITUCIONAL
 PI-FR-020</t>
  </si>
  <si>
    <t>Gestión Documental</t>
  </si>
  <si>
    <t>Marco normativo actualizado.</t>
  </si>
  <si>
    <t>Modernización Administrativa</t>
  </si>
  <si>
    <t>Personal administrativo y docentes de carrera, recibiendo  incentivos y estímulos.</t>
  </si>
  <si>
    <t>Gestión del Talento Humano</t>
  </si>
  <si>
    <t>Líder Talento Humano</t>
  </si>
  <si>
    <t xml:space="preserve">Encuentros de Inducción y reinducción del personal administrativo y docente </t>
  </si>
  <si>
    <t>Salud y Seguridad en el Trabajo</t>
  </si>
  <si>
    <t>Coordinador Salud y Seguridad en el Trabajo</t>
  </si>
  <si>
    <t>EFICACIA PONDERADA</t>
  </si>
  <si>
    <t>Capacitar a los líderes de los procesos para facilitar las competencias en la administración de los riesgos</t>
  </si>
  <si>
    <t>Identificar, valorar, monitorear y revisar  los riesgos institucionales, por parte de los líderes de proceso</t>
  </si>
  <si>
    <t>Solicitar, analizar y consolidar la información relacionada con la gestión de todos los procesos institucionales.</t>
  </si>
  <si>
    <t>Informe de audiencia pública</t>
  </si>
  <si>
    <t>Asegurar la operatividad del  enlace del nuevo software en página web para la recepción de peticiones, quejas, reclamos y/o sugerencias</t>
  </si>
  <si>
    <t>Realizar informe de seguimiento  a las peticiones, quejas, reclamos, sugerencias  y/o felicitaciones</t>
  </si>
  <si>
    <t>Funcionamiento y ajuste al canal de denuncias, para permitir al ciudadano interponer denuncias de anticorrupción</t>
  </si>
  <si>
    <t>Publicar la información minima obligatoria de procedimientos, servicios y funcionamiento</t>
  </si>
  <si>
    <t>Publicar y divulgar la información establecida en la estrategia de gobierno en linea</t>
  </si>
  <si>
    <t>Planeación Institucional</t>
  </si>
  <si>
    <t>Seguimiento y evaluación a los planes, programas y proyectos de la Institución.</t>
  </si>
  <si>
    <t>Publicar el informe de rendición de cuentas en web y redes sociales</t>
  </si>
  <si>
    <t>Jefe Planeación Institucional</t>
  </si>
  <si>
    <t>Gestión de Comunicaciones y Secretaria General</t>
  </si>
  <si>
    <t>Realizar estrategias para fortalecer el vinculo entre la institución y los graduados</t>
  </si>
  <si>
    <t>Adquisición de insumos reactivos</t>
  </si>
  <si>
    <t>Eventos académicos y administrativos</t>
  </si>
  <si>
    <t>Programar las clases prácticas en los laboratorios de Gastronomía, 
Programar  los pedidos de materia prima para cada laboratorio, Planear la disponibilidad de los laboratorios según capacidad de ocupación.</t>
  </si>
  <si>
    <t>Realizar procesos de inscripción, admisión y registro académico de los estudiantes de la institución.</t>
  </si>
  <si>
    <t>Desarrollar la competencia comunicativa en inglés, con estándares internacionales, para los estudiantes matriculados en los cursos ofrecidos desde el Centro de Lenguas</t>
  </si>
  <si>
    <t xml:space="preserve">Diseñar  estrategias de comunicación integral para los diferentes públicos Institucionales. </t>
  </si>
  <si>
    <t>Realizar eventos promovidos desde vicerrectoria académica</t>
  </si>
  <si>
    <t>Salidas pedagógicas</t>
  </si>
  <si>
    <r>
      <rPr>
        <b/>
        <sz val="12"/>
        <color theme="1"/>
        <rFont val="Calibri"/>
        <family val="2"/>
        <scheme val="minor"/>
      </rPr>
      <t>Plan de previsión</t>
    </r>
    <r>
      <rPr>
        <sz val="12"/>
        <color theme="1"/>
        <rFont val="Calibri"/>
        <family val="2"/>
        <scheme val="minor"/>
      </rPr>
      <t xml:space="preserve">: Determinar las necesidades de personal que se requieren para cumplir con los propósitos misionales </t>
    </r>
  </si>
  <si>
    <r>
      <rPr>
        <b/>
        <sz val="12"/>
        <color theme="1"/>
        <rFont val="Calibri"/>
        <family val="2"/>
        <scheme val="minor"/>
      </rPr>
      <t>Plan de vacantes</t>
    </r>
    <r>
      <rPr>
        <sz val="12"/>
        <color theme="1"/>
        <rFont val="Calibri"/>
        <family val="2"/>
        <scheme val="minor"/>
      </rPr>
      <t>: Levantar el Inventario de los empleos no provistos de forma definitiva en la Institución, y todas las acciones planificadas para proveerlos, de manera temporal o definitiva, en forma oportuna</t>
    </r>
  </si>
  <si>
    <t>Planeación institucional</t>
  </si>
  <si>
    <t>Continuar con la disponibilidad del sistema que permita la calidad del servicio.</t>
  </si>
  <si>
    <t>Garantizar la operatividad del enlace de PQRSFD en la página web de la Institución.</t>
  </si>
  <si>
    <t>Funcionamiento, seguimiento y ajuste del canal de denuncias.</t>
  </si>
  <si>
    <t>Componente 1: Sistema de Gestión Integral</t>
  </si>
  <si>
    <t>Mantener y fortalecer el sistema de gestión integral de lainstitución</t>
  </si>
  <si>
    <t>Fortalecimiento del sistema de gestión integral</t>
  </si>
  <si>
    <t>No Auditorias del  Sistema de Gestión Ambiental.</t>
  </si>
  <si>
    <t>Ambiental</t>
  </si>
  <si>
    <t>Infraestructura</t>
  </si>
  <si>
    <t>Componente 1:Sistema de gestión integral</t>
  </si>
  <si>
    <t>No Auditorias  del Sistema de Gestión de la Calidad.</t>
  </si>
  <si>
    <t>Eje 3: Extensión y proyección social</t>
  </si>
  <si>
    <t>Componente 1: Extensión academica</t>
  </si>
  <si>
    <t>Establecer una relación con la comunidad desde el sector público y privado como proceso de doble vía que permita una instancia superior de pensamiento, con el fin de enriquecer la dinámica académica</t>
  </si>
  <si>
    <t>No De actividades de proyeccion social, desarrollados con la comunidad.</t>
  </si>
  <si>
    <r>
      <rPr>
        <b/>
        <sz val="12"/>
        <rFont val="Calibri"/>
        <family val="2"/>
        <scheme val="minor"/>
      </rPr>
      <t>Plan de capacitación</t>
    </r>
    <r>
      <rPr>
        <sz val="12"/>
        <rFont val="Calibri"/>
        <family val="2"/>
        <scheme val="minor"/>
      </rPr>
      <t>: desarrollar habilidades, transferir conocimientos o modificar actitudes de los servidores públicos, para generar el desarrollo y la motivación necesarias para incrementar la productividad y el logro de los objetivos misionales.</t>
    </r>
  </si>
  <si>
    <r>
      <rPr>
        <b/>
        <sz val="11"/>
        <rFont val="Calibri"/>
        <family val="2"/>
        <scheme val="minor"/>
      </rPr>
      <t>Plan de bienestar y estimulos</t>
    </r>
    <r>
      <rPr>
        <sz val="11"/>
        <rFont val="Calibri"/>
        <family val="2"/>
        <scheme val="minor"/>
      </rPr>
      <t>: Diseñar acciones planificadas, basado en necesidades priorizadas, que buscan mejorar las condiciones de vida laboral y personal, la motivación y el reconocimiento de los servidores públicos para propiciar un entorno que favorezca la productividad y el logro de los objetivos misionales.</t>
    </r>
  </si>
  <si>
    <r>
      <rPr>
        <b/>
        <sz val="12"/>
        <color theme="1"/>
        <rFont val="Calibri"/>
        <family val="2"/>
        <scheme val="minor"/>
      </rPr>
      <t>Plan de seguiridad y salud</t>
    </r>
    <r>
      <rPr>
        <sz val="12"/>
        <color theme="1"/>
        <rFont val="Calibri"/>
        <family val="2"/>
        <scheme val="minor"/>
      </rPr>
      <t>:  mejorar las condiciones de vida laboral, la seguridad y la salud de los servidores públicos para propiciar un entorno que favorezca la productividad y el logro de los objetivos misionales</t>
    </r>
  </si>
  <si>
    <t>Realizar Material corporativo, impreso y de promoción  para los diferentes eventos internos y externos que realiza la Institución y para la Tienda Colmayor</t>
  </si>
  <si>
    <t>Realizar mantenimientos y mejoras integrales a la institución</t>
  </si>
  <si>
    <t>Implementar el fortalecimiento institucional</t>
  </si>
  <si>
    <t>EFICACIA ACUMULADA PROMEDIO DEL PLAN</t>
  </si>
  <si>
    <t>EFICACIA ACUMULADA PONDERADA DEL PLAN</t>
  </si>
  <si>
    <t>TOTALES</t>
  </si>
  <si>
    <t>Realizar el observatorio de educación superiror</t>
  </si>
  <si>
    <t xml:space="preserve">Realizar entrega de Subsidio para matricula estudiantes de continuidad </t>
  </si>
  <si>
    <t xml:space="preserve">Realizar entrega de Subsidio para matricula estudiantes nuevos </t>
  </si>
  <si>
    <t>Asesor de Planeación y proyectos especiales</t>
  </si>
  <si>
    <t xml:space="preserve">AÑO: 2020                                                                                                                                                                                                                                                                </t>
  </si>
  <si>
    <t>Adquirir Insumos para cursos practicos</t>
  </si>
  <si>
    <t xml:space="preserve">Realizar  mantenimiento de aula movil y laboratorios (preventivo , correctivo) </t>
  </si>
  <si>
    <t xml:space="preserve">Adquirir membresias organizaciones nacionales e internacionales </t>
  </si>
  <si>
    <t>Realizar salidas académicas nacionales y regionales</t>
  </si>
  <si>
    <t>Realizar la reposiciones de equipos de laboratorio</t>
  </si>
  <si>
    <t>Realizar el sostenimiento de la huerta</t>
  </si>
  <si>
    <t>Realizar el mantenimieto de la lenceria para eventos</t>
  </si>
  <si>
    <t>Acompañamiento didactico y metodologico en ciencias basicas</t>
  </si>
  <si>
    <t>Apoyar las asesorias academicas</t>
  </si>
  <si>
    <t>Desarrollar asesorias en psicologia educativa para el subproceso de quedate en el colmayor</t>
  </si>
  <si>
    <t>Apoyar las estrategias psico-educativa de quedate en colmayor</t>
  </si>
  <si>
    <t>AÑO: 2020</t>
  </si>
  <si>
    <t>VALOR DEPENDENCIA</t>
  </si>
  <si>
    <t xml:space="preserve">Realizar la Promoción de los servicios  deportivos, culturales, de desarrollo humano y de salud </t>
  </si>
  <si>
    <t>Realizar desarrollos en plataformas actuales</t>
  </si>
  <si>
    <t xml:space="preserve">AÑO: 2020                                                                                                                                                                                                                                                                 </t>
  </si>
  <si>
    <t>Adquirir libros  impresos y digitales</t>
  </si>
  <si>
    <t>Adquirir material bibliográfico (periodicos y revistas)</t>
  </si>
  <si>
    <t>Adquirir validador de usuarios</t>
  </si>
  <si>
    <t>Realizar tapizado de los muebles del área de descanso</t>
  </si>
  <si>
    <t>Realizar actividades culturales</t>
  </si>
  <si>
    <t>Realizar mantenimiento de equipos y colecciones</t>
  </si>
  <si>
    <t>Realizar Calibración de equipos</t>
  </si>
  <si>
    <t xml:space="preserve"> Realizar mantenimiento preventivo y/o correctivo</t>
  </si>
  <si>
    <t>Adquirir equipos de laboratorio</t>
  </si>
  <si>
    <t>Realizar automatización puertas laboratorios</t>
  </si>
  <si>
    <t>Realizar mantenimientos de infraestructura en los laboratorios</t>
  </si>
  <si>
    <t>Realizar el encuentro anual de graduados</t>
  </si>
  <si>
    <t>Participar en la feria de empleabilidad</t>
  </si>
  <si>
    <t>Participar en el evento de relacionamiento con el sector productivo</t>
  </si>
  <si>
    <t>Adquirir Material publicitario para graduandos</t>
  </si>
  <si>
    <t>Administrar y gestionar el servicio de intermediación laboral (bolsa de empleo)</t>
  </si>
  <si>
    <t>Apoyar la movilidad saliente y entrante de estudiantes</t>
  </si>
  <si>
    <t>Participar y organizar eventos locales de orden internacional</t>
  </si>
  <si>
    <t>Apoyar la movilidad saliente de directivos</t>
  </si>
  <si>
    <t>Realizar mantenimiento preventivo y/o correctivo  de los equipos del laboratorio de LACMA</t>
  </si>
  <si>
    <t>Realizar calibración de equipos del laboratorio de LACMA</t>
  </si>
  <si>
    <t>Realizar inscripción a redes de calidad</t>
  </si>
  <si>
    <t>Adquirir equipo MINI-VIDAS</t>
  </si>
  <si>
    <t>Realizar mantenimientos de infraestructura en LACMA</t>
  </si>
  <si>
    <t>Realizar publicaciones académicas</t>
  </si>
  <si>
    <t>Realizar salidas pedagogicas locales</t>
  </si>
  <si>
    <t>Realizar salidas pedagogicas nacionales</t>
  </si>
  <si>
    <t>Apoyar logistica y pedagogicamente las estrategias de los integrativos TGC y PDS</t>
  </si>
  <si>
    <t>Realizar estudios para el fortalecimiento de los programas</t>
  </si>
  <si>
    <t>Apoyar la gestión nacional de los programas</t>
  </si>
  <si>
    <t>Apoyar la vicerrectoria académica en  el cumplimiento de las políticas, planes y proyectos del desarrollo académico institucional.</t>
  </si>
  <si>
    <t>Realizar planes de mejoramiento institucionales</t>
  </si>
  <si>
    <t>Apoyar los eventos realizados por las facultades</t>
  </si>
  <si>
    <t>Apoyar la movilidad saliente y entrante de Docentes</t>
  </si>
  <si>
    <t>Participar en los eventos de la RCI y cátedra de interculturalidad</t>
  </si>
  <si>
    <t>Realizar eventos de socialización de experiencias internacionales</t>
  </si>
  <si>
    <t>Realizar el manejo y depuración de las Bases de Datos de movilidad, y demás funciones requeridas por la Dirección de Internacionalización</t>
  </si>
  <si>
    <t>Asistir a las reuniones de seguimiento a convenios o relacionamiento del proceso de extensión</t>
  </si>
  <si>
    <t>Apoyar los procesos de educación continua a nivel insttiucional</t>
  </si>
  <si>
    <t>Actualizar el registro unico de proponentes de la institución</t>
  </si>
  <si>
    <t>Ofrecer el portafolio de servicios de la institución</t>
  </si>
  <si>
    <t>Generar certificados fisicos de actividades de educación continua</t>
  </si>
  <si>
    <t>Apoyar la movilidadad  integrativos TGC</t>
  </si>
  <si>
    <t>Realizar contenidos para la tecnologia guianza turistica</t>
  </si>
  <si>
    <t>Adquisición de renta de impresoras, Adquisición servicio de Telecomunicaciones</t>
  </si>
  <si>
    <t>Adquisición de Servicio de custodia de Cintas de Backup</t>
  </si>
  <si>
    <t>Realizar Soporte y mantenimiento a las plataformas: Plannea, Contata, Sipex, Accademia, Sistema Web: Investiga, Pqr, Web Extensión</t>
  </si>
  <si>
    <t>Actualización de Petic</t>
  </si>
  <si>
    <t>Actualizar Plan de Seguridad y Privacidad de la Inoformación</t>
  </si>
  <si>
    <t>Actualizar Plan de Tratamiento de Riesgos de Seguridad y Privacidad de la Información</t>
  </si>
  <si>
    <t>Socializar Planes de TI mediante publicación en sistema de gestión integral</t>
  </si>
  <si>
    <t>Diseñar Plan de Mantenimiento de Servicios Tecnológicos</t>
  </si>
  <si>
    <t>Diseñar Plan de Preservación Digital</t>
  </si>
  <si>
    <t>Actualizar el registro de activos de información.</t>
  </si>
  <si>
    <t xml:space="preserve">Actualizar el esquema de publicación de la información </t>
  </si>
  <si>
    <t>actualizar el índice de información clasificada y reservada.</t>
  </si>
  <si>
    <t>Elaborar Plan de Conservación Documental acorde con los lineamientos del Archivo General de la Nación.</t>
  </si>
  <si>
    <t>Realizar un instructivo de buenas prácticas de la conservación documental</t>
  </si>
  <si>
    <t>Ajustar, adoptar y definir un plan de implementación del sistema integrado de conservación de documentos - SIC de la entidad acorde con los lineamientos dados por el Archivo General de la Nación.</t>
  </si>
  <si>
    <t>Revisar que los trámites se encuentren registrados y con costos actualizados según vigencia</t>
  </si>
  <si>
    <t>Identificar nuevos trámites misionales</t>
  </si>
  <si>
    <t>Actualizar el Plan de racionalización de trámites en equipo con los líderes de trámites misionales.</t>
  </si>
  <si>
    <t>Registro de trámites y OPAs en plataforma SUIT.</t>
  </si>
  <si>
    <t>Identificar posibles acciones de interoperabilidad para los trámites misionales.</t>
  </si>
  <si>
    <t>Recopilar la información de la gestión de datos de operación de los trámites inscritos en el SUIT.</t>
  </si>
  <si>
    <t>Sistematizar la encuesta con el fin de generar las mejoras necesarias</t>
  </si>
  <si>
    <t>Medir el grado de apropiación del Código de Integridad, Ética y Buen Gobierno.(encuesta)</t>
  </si>
  <si>
    <t>Capacitar a los servidores de la Institución en temas relacionados con: Modelo Integrado de Planeación y Gestión - MIPG, Ley de Transparencia y Acceso a la Información Pública, Participación Ciudadana, Plan Anticorrupción y Atención al Ciudadano-PAAC.</t>
  </si>
  <si>
    <t>Actualizar y difundir el portafolio de servicios a los usuarios de la entidad.</t>
  </si>
  <si>
    <t>Sensibilizaciones del Manual de Cultura Organizacional y Manual de Liderazgo</t>
  </si>
  <si>
    <t>Participar en la coedición de un libro o publicación de un artículo internacional.</t>
  </si>
  <si>
    <t>NOMBRE DEL PROYECTO</t>
  </si>
  <si>
    <t>Mejoramiento de la Calildad en la Educación</t>
  </si>
  <si>
    <t>Ampliación y Sostenimiento de Cobertura en Educación Superior</t>
  </si>
  <si>
    <t>Mejoramiento de la Calidad en la Educación</t>
  </si>
  <si>
    <t>Ampliación y Sostenimiento de Cobertura</t>
  </si>
  <si>
    <t>Mejoramiento de la Calidad en la Educación Superior</t>
  </si>
  <si>
    <t>Mantenimiento sistemas de consolas de servicio</t>
  </si>
  <si>
    <t xml:space="preserve">Realizar los procesos de aseguramiento de la calidad académica con fines de mejoramiento y acreditación institucional y de programas </t>
  </si>
  <si>
    <t xml:space="preserve">Apoyar los diferentes procesos de formación de los distintos programas de la Institución en el desarrollo de nuevas competencias que tienen que ver con el uso de las tecnologías de la información y la comunicación </t>
  </si>
  <si>
    <t>Realizar afiliaciones</t>
  </si>
  <si>
    <t>Realizar traducciones y publicaciones</t>
  </si>
  <si>
    <t>Apoyar la gestión de la innovación</t>
  </si>
  <si>
    <t>Apoyar proyectos de investigación</t>
  </si>
  <si>
    <t>Facilitar el desarrollo del conocimiento científico, tecnológico y de innovación</t>
  </si>
  <si>
    <t>FECHA:  31-01-2020</t>
  </si>
  <si>
    <t>VERSIÓN: 007</t>
  </si>
  <si>
    <t>Realizar entrega de Sostenimiento a estudiantes de las comunas 1,10,60,5,8,6,4,16,3,13</t>
  </si>
  <si>
    <t>Realizar acompañamiento a los estudiantes beneficiarios de presupuesto participativo en educación superior en las tres IES de la Comuna 1</t>
  </si>
  <si>
    <t>Realizar intervención de las condiciones criticas a los estudiantes c1</t>
  </si>
  <si>
    <t>Acompañamiento psicosocial a todos los beneficiariios de las becas de PP</t>
  </si>
  <si>
    <t>Construcción del banco del servicio social</t>
  </si>
  <si>
    <t>Diagnostico de la educación superior</t>
  </si>
  <si>
    <t>Apoyo para el Acceso y Permanencia en Educación Superior</t>
  </si>
  <si>
    <t>Apoyo y Seguimiento a la Educación Superior</t>
  </si>
  <si>
    <t>Fortalecimiento del Programa Gestores Educativos</t>
  </si>
  <si>
    <t>Realizar la Medición a los indicadores</t>
  </si>
  <si>
    <t>Actualizar la matriz de aspectos e impacots ambientales</t>
  </si>
  <si>
    <t>Ejecutar el Plan de movilidad institucional</t>
  </si>
  <si>
    <t>Actualizar el Plan de Manejo de Residuos Ordinarios</t>
  </si>
  <si>
    <t>Realizar  inducciones y capacitaciones al personal de la comunidad institucional</t>
  </si>
  <si>
    <t>Implementación del sistema de gestión de seguridad y salud en el trabajo.</t>
  </si>
  <si>
    <t>Fortalecimiento del Sistema de Gestión Integral</t>
  </si>
  <si>
    <t xml:space="preserve">propender  la afiliación al sistema general de riesgos laborales mediante la correcta afiliación </t>
  </si>
  <si>
    <t>Actualizar y ajustar la matriz de partes interesadas para el SG-SST</t>
  </si>
  <si>
    <t>Documentar el plan de capacitación anual y programas de auditoria en conjunto con el comité patitario de Salud y Seguridad en el Trabajo</t>
  </si>
  <si>
    <t>Mantener un cronograma de inspecciones</t>
  </si>
  <si>
    <t>Actualizar la matriz de peligro de todos los procesos</t>
  </si>
  <si>
    <t>Mantener actualizada la caracterización de accidentes con su seguimiento</t>
  </si>
  <si>
    <t>Investigar y documentar los incidentes, accidentes o enfermedades laborales que se presenten</t>
  </si>
  <si>
    <t>Realilzar autoevaluación SG-SST, según la normatividad vigente</t>
  </si>
  <si>
    <t>Plan de estrategico de talelento humano: Determinar las necesidades de personal que se requiere para cumplir con los propositos misionales</t>
  </si>
  <si>
    <t xml:space="preserve"> Actualizar el plan de adquisiciones por funcionamiento durante la vigencia 2020</t>
  </si>
  <si>
    <t xml:space="preserve">Almacen </t>
  </si>
  <si>
    <t>Apoyar las actividades de ciencias sociales y proyecto estrategico  laboratorio de innovación social</t>
  </si>
  <si>
    <t>Incrementar la participación delos docentes en redes académicas</t>
  </si>
  <si>
    <t>Realizar Salidas académicas, proyectos de aula, seminarios, articulación de semilleros de investigación de la Institución</t>
  </si>
  <si>
    <t>Fortalecimiento de la sala de exposiciones</t>
  </si>
  <si>
    <t>Evaluar las condiciones de la infraestructura física de la Institución: proyecto Colmayor Sostenible y Resiliente</t>
  </si>
  <si>
    <t>Adquirir Materiales y suministros: reactivos, vidrieria, tintas, tonner, consumibles, insumos y herramienta menor de laboratorios</t>
  </si>
  <si>
    <t>Realizar Mantenimientos y calibraciones</t>
  </si>
  <si>
    <t>Apoyar a los programas de la facultad de arquitectura, en sus prácticas de docencia e investigación</t>
  </si>
  <si>
    <t>PÁGINA: 1 DE 8</t>
  </si>
  <si>
    <t>PÁGINA: 2 DE 8</t>
  </si>
  <si>
    <t>PÁGINA: 3 DE 8</t>
  </si>
  <si>
    <t>PÁGINA: 4 DE 8</t>
  </si>
  <si>
    <t>PÁGINA: 5 DE 8</t>
  </si>
  <si>
    <t>PÁGINA: 6 DE 8</t>
  </si>
  <si>
    <t>PÁGINA: 7 DE 8</t>
  </si>
  <si>
    <t>PÁGINA: 8 DE 8</t>
  </si>
  <si>
    <t>Gestión Financiera</t>
  </si>
  <si>
    <t>Linea 1: Transformación Académica con Calidad y Pertinencia</t>
  </si>
  <si>
    <t>Ofertar programas académicos de calidad, que articulen las funciones de docencia, investigación y extensión, para contribuir a la formación de ciudadanos globales que aporten al desarrollo económico, social, cultural y ambiental de la región y el país</t>
  </si>
  <si>
    <t xml:space="preserve">Programa 5: 
Aseguramiento de la Calidad
</t>
  </si>
  <si>
    <t>Estudios realizados sobre asuntos institucionales                 Programas acreditados, re acreditados en alta calidad</t>
  </si>
  <si>
    <t xml:space="preserve">Programa 2: Prácticas académicas, orientación laboral y empleo </t>
  </si>
  <si>
    <t>Orientación laboral para practicantes y graduados            Graduados vinculados laboralmente a través de la bolsa de empleo                                 Graduados vinculados en actividades de docencia, investigación, extensión y procesos administrativos de la institución</t>
  </si>
  <si>
    <t>Fortalecer la relación con la sociedad y con las diferentes organizaciones públicas y privadas, contribuyendo con la solución de problemas y necesidades que demanda el contexto</t>
  </si>
  <si>
    <t>Linea 5: Entorno y participación en el contexto regional y nacional</t>
  </si>
  <si>
    <t xml:space="preserve">Programa 4: Ingreso, Permanencia y Graduación de los estudiantes </t>
  </si>
  <si>
    <t>*Proceso de Ingreso, Permanencia y Graduación, operando                                    *Instituciones de educación media articuladas a los servicios del proceso de Ingreso, Permanencia y Graduación                                            *Estudiantes que aprueban el semestre, superando sus dificultades académicas                        *Desempeño en el rendimiento académico de la asignatura matriculada de Ciencias Básicas para estudiantes de primer curso               *Mejora en el rendimiento académico de los estudiantes que asisten a los servicios ofertados de Ciencias Básicas, en estudiantes repitentes                          *Tasa de deserción anual, disminuida</t>
  </si>
  <si>
    <t>Adquir un software de antiplagio</t>
  </si>
  <si>
    <t>Adquiri mobiliario para la dotación de los consultorios</t>
  </si>
  <si>
    <t>Adquirir Kit 3.0</t>
  </si>
  <si>
    <t>*Fuentes de información científicas y académicas funcionando                                                *Participación en redes de acceso abierto                                            *Sistemas integrales de autoservicio basados en tecnología de control automático RFID y telecomunicaciones, operando                                                *Estaciones de trabajo para el estudio individual, colaborativo e incluyente, adquiridas</t>
  </si>
  <si>
    <t xml:space="preserve">Programa 8: 
Centro de Recursos para el Aprendizaje y la Investigación
</t>
  </si>
  <si>
    <t xml:space="preserve"> Suministrar acceso local y remoto de la plataforma construdata</t>
  </si>
  <si>
    <t xml:space="preserve">*Grupos con apoyo a la presencialidad      </t>
  </si>
  <si>
    <t>Programa 3:Uso intensivo de las TIC en el desarrollo de los procesos de enseñanza aprendizaje</t>
  </si>
  <si>
    <t>Docentes</t>
  </si>
  <si>
    <t>Realizar la Medición del impacto de la formación de pregrado en los graduados de la institución y la estimación de valor agregado para la educación superior de la institución</t>
  </si>
  <si>
    <t>Lineamientos académicos y curriculares actualizados</t>
  </si>
  <si>
    <t xml:space="preserve">Programa 1:
Transformación curricular
</t>
  </si>
  <si>
    <t>160547                                   160544</t>
  </si>
  <si>
    <t xml:space="preserve">*Nuevos programas técnicos profesionales presenciales, con resolución de registro calificado                                                *Nuevos programas tecnológicos presenciales, con resolución de registro calificado                                                    *Nuevos programas universitarios presenciales, con resolución de registro calificado                                                      *Nuevos programas de especialización presenciales, con resolución de registro calificado                                                        *Nuevos programas de maestría, con resolución de registro calificado                                  </t>
  </si>
  <si>
    <t>Programa 2: Oferta Académica Pertinente</t>
  </si>
  <si>
    <t>Programa de media tecnica</t>
  </si>
  <si>
    <t>Fortalecer los programas de la facultad de Administración</t>
  </si>
  <si>
    <t xml:space="preserve">Mejoramiento de la Calildad en la Educación </t>
  </si>
  <si>
    <t xml:space="preserve">Ampliación y Sostenimiento de Cobertura en Educación Superior                                                  </t>
  </si>
  <si>
    <t>Programa Social LAB</t>
  </si>
  <si>
    <t xml:space="preserve">Ampliación y Sostenimiento de Cobertura en Educación Superior    </t>
  </si>
  <si>
    <t xml:space="preserve">Ampliación y Sostenimiento de Cobertura en Educación Superior </t>
  </si>
  <si>
    <t>VALOR INICIAL DE LA LINEA</t>
  </si>
  <si>
    <t>VALOR FINAL DE LA LINEA</t>
  </si>
  <si>
    <t>Linea 2: Formación Integral de los Docentes</t>
  </si>
  <si>
    <t>Fortalecer la formación integral de los docentes, a la luz de los lineamientos del Proyecto Educativo Institucional -PEI-.</t>
  </si>
  <si>
    <t>Realizar Formación Docente</t>
  </si>
  <si>
    <t>Programa 1: Formación Docente</t>
  </si>
  <si>
    <t>*Docentes de planta formados en Doctorado.                                               *Actividades de capacitación en pedagogía, didáctica y uso de las TIC                                                                *Docentes capacitados en pedagogía, didáctica y uso de las TIC                                                                *Escuela de capacitación docente operando                                                         *Docentes en procesos de inmersión en lengua extranjera</t>
  </si>
  <si>
    <t>Nuevas plazas docentes creadas</t>
  </si>
  <si>
    <t>Programa 2: Planta Docente</t>
  </si>
  <si>
    <t>Linea  4: Visibilidad nacional e internacional, interculturalidad y dialogo de saberes</t>
  </si>
  <si>
    <t>Fortalecer la cooperación, las relaciones interculturales y el diálogo de saberes con organizaciones nacionales e internacionales, en los ámbitos académicos, investigativos, científicos y culturales, para la construcción de conocimiento que aporte a la solución de problemáticas globales</t>
  </si>
  <si>
    <t xml:space="preserve">Programa 2: Cooperación interinstitucional nacional e internacional </t>
  </si>
  <si>
    <t>*Convenios de cooperación interinstitucional activos                                            *Participación en redes académicas nacionales e internacionales                                  *Movilidad saliente de docentes                              *Movilidad entrante de docentes                                *Movilidad saliente de estudiantes                               *Movilidad entrante de estudiantes                                  *Movilidad saliente y entrante de administrativos                                 *Movilidad saliente y entrante de administrativos                                      *Programas con doble titulación</t>
  </si>
  <si>
    <t>Linea 5: Entorno y participación en el contexto regional y nacionall</t>
  </si>
  <si>
    <t>Estudios de impacto de convenios y contratos</t>
  </si>
  <si>
    <t>Video de  impacto de convenios y contratos</t>
  </si>
  <si>
    <t xml:space="preserve">Programa 1: Proyectos, Convenios y Contratos </t>
  </si>
  <si>
    <t>*Convenios y contratos suscritos y ejecutados                            *Traslados de excedentes de la ejecución de convenios y contratos                                       *Eventos realizados por Extensión Académica hacia la comunidad institucional (Cátedra abierta, Catedráticos Extensión)                                         *Productos académicos desarrollados a partir de los proyectos de Extensión y Proyección Social</t>
  </si>
  <si>
    <t>Programa 4: Idiomas Colmayor</t>
  </si>
  <si>
    <t>*Estrategias implementadas para la formación en lengua extranjera                              *Cursos de lengua extranjera ofertados por el Centro de Lenguas                               *Estudiantes de la institución inscritos en los cursos ofertados por el Centro de Lenguas</t>
  </si>
  <si>
    <t xml:space="preserve">Programa 5: Unidades de servicio </t>
  </si>
  <si>
    <t>Muestras procesadas por el Laboratorio de Control de Calidad LACMA</t>
  </si>
  <si>
    <t>Fortalecer los procesos de LACMA</t>
  </si>
  <si>
    <t>Adquirir equipo tempo</t>
  </si>
  <si>
    <t>Linea 6: Colmayor, un espacio para tu Bienestar</t>
  </si>
  <si>
    <t>Fortalecer los programas y servicios que inciden en el bienestar de la comunidad institucional privilegiando su desarrollo como seres integrales.</t>
  </si>
  <si>
    <t>Programa 4: Seguridad Alimentaria</t>
  </si>
  <si>
    <t xml:space="preserve">Programa 1: Tu Bienestar es nuestra meta </t>
  </si>
  <si>
    <t xml:space="preserve">*Servicios de Salud y Desarrollo Humano, para la formación integral de la comunidad institucional y la permanencia de los estudiantes, fortalecidos.                                                                *Servicios de Promoción Artística y Cultural, para la formación integral de la comunidad institucional y la permanencia de los estudiantes, fortalecidos                                                           *Servicios de Promoción Deportiva y Recreativa, para la formación integral de la comunidad institucional y la permanencia de los estudiantes, fortalecidos                                       *Servicios de Promoción Socioeconómica, para la formación integral de la comunidad institucional y la permanencia de los estudiantes, fortalecidos                                          *Experiencias deportivas y culturales dentro de la institución fortalecidas                                                           *Beneficiarios de nuevas experiencias deportivas y culturales                                             *Cobertura de la comunidad institucional en los servicios de Bienestar, aumentada                                             </t>
  </si>
  <si>
    <t>Estudiantes beneficiados del Programa de Seguridad alimentaria</t>
  </si>
  <si>
    <t>Adquirir implementos deportivos</t>
  </si>
  <si>
    <t>Docentes bienestar</t>
  </si>
  <si>
    <t>Actividades anexas culturales y deportivas</t>
  </si>
  <si>
    <t>Directora</t>
  </si>
  <si>
    <t>Adquirir Licenciamientos de software</t>
  </si>
  <si>
    <t>Adquirir Insumos de tecnologia</t>
  </si>
  <si>
    <t>Realizar servicios de tecnologias en la web</t>
  </si>
  <si>
    <t>Adquirir moviliario para aula  245</t>
  </si>
  <si>
    <t>Adquirir software facultad de arquitectura</t>
  </si>
  <si>
    <t>Adquirir equipos de computo</t>
  </si>
  <si>
    <t xml:space="preserve"> ADQUIRIR A TITULO DE COMPRAVENTA 388 VOLUMENES DE LIBROS EN DIVERSAS AREAS DEL CONOCIMIENTO.</t>
  </si>
  <si>
    <t>Fortalecimiento de tecnología e informatica</t>
  </si>
  <si>
    <t>Repotenciación eléctrica patio de construcción</t>
  </si>
  <si>
    <t>Realizar publicación libro</t>
  </si>
  <si>
    <t>Apoyar grupos de investigación</t>
  </si>
  <si>
    <t>Linea 7: Desarrollo y Gestión Integral, un Compromiso Institucional</t>
  </si>
  <si>
    <t xml:space="preserve">Fortalecer la gestión administrativa, financiera y los procesos para el desarrollo institucional.
</t>
  </si>
  <si>
    <t>Programa 3: Gestión de Nuevos Espacios y Sostenibilidad de la Infraestructura Física Institucional</t>
  </si>
  <si>
    <t xml:space="preserve">*Plan maestro integral de infraestructura física formulado, aprobado e implementado.
*Plan anual de optimización y mantenimiento de infraestructura física, aprobado y en operación.
</t>
  </si>
  <si>
    <t>Fortalecimiento de la Investigación e Infraestructura</t>
  </si>
  <si>
    <t>Fortalecer los programas de la facultad de Arquitectura</t>
  </si>
  <si>
    <t>Fortalecer los programas de la Facultas de Salud</t>
  </si>
  <si>
    <t>Fortalecer los programas de la facultad de ciencias sociales</t>
  </si>
  <si>
    <t>Fortalecimeinto Institucional</t>
  </si>
  <si>
    <t>Plan de mercadeo institucional</t>
  </si>
  <si>
    <t>Linea 3: Investigación, Innovación y Emprendimiento</t>
  </si>
  <si>
    <t>UJ</t>
  </si>
  <si>
    <t xml:space="preserve">Mejoramiento de la Calildad en la Educación     </t>
  </si>
  <si>
    <t xml:space="preserve">Ampliación y Sostenimiento de Cobertura en Educación Superior                      </t>
  </si>
  <si>
    <t xml:space="preserve">Mejoramiento de la Calildad en la Educación                                </t>
  </si>
  <si>
    <t>Apoyar a  estudiantes auxiliares de investigación y  actividades propias de los proyectos de investigación.</t>
  </si>
  <si>
    <t xml:space="preserve">Realizar la corrección de revisión de estilo de  textos     </t>
  </si>
  <si>
    <t xml:space="preserve">Fortalecer las estrategias de investigación propiamente dicha, la investigación formativa y la formación para la investigación, el espíritu crítico y la creación artística y cultural, así como el fomento a la transferencia tecnológica y el emprendimiento, orientados a la innovación y la proyección social.
</t>
  </si>
  <si>
    <t>Programa3: Formación en Investigación</t>
  </si>
  <si>
    <t xml:space="preserve">
*Ponencias de investigación de semilleristas presentadas en eventos regionales, nacionales e internacionales                 *Proyectos de investigación, desarrollo tecnológico e innovación aprobados por convocatoria interna        *Jóvenes investigadores que participan en proyectos de investigación
</t>
  </si>
  <si>
    <t>Fortalecer la gestión administrativa, financiera y los procesos para el desarrollo institucional.</t>
  </si>
  <si>
    <t>Mantenimientos y mejoras integrales a la institución</t>
  </si>
  <si>
    <t>Programa 4: Cultura de la Planeación</t>
  </si>
  <si>
    <t xml:space="preserve">Recursos de Presupuesto Participativo gestionados e incrementados
</t>
  </si>
  <si>
    <t xml:space="preserve">*Medios de comunicación empleados al interior de la institución
*Estudios de Medición del Nivel de posicionamiento institucional, realizados                       *Participación en eventos de relacionamiento y actividades de divulgación.
</t>
  </si>
  <si>
    <t>Programa11: Comunicación y Mercadeo Efectivos</t>
  </si>
  <si>
    <t xml:space="preserve">Nuevas fuentes alternas de financiación gestionadas y con recursos
</t>
  </si>
  <si>
    <t>Programa 7: Infraestructura Tecnologica  e Informatica Pertinente para el Desarrollo Institucional</t>
  </si>
  <si>
    <t xml:space="preserve">*PETIC actualizado e implementado       *Lineamientos de Integración de los sistemas de información actualizados
</t>
  </si>
  <si>
    <t>LINEA</t>
  </si>
  <si>
    <t>OBJETIVO DE LA LINEA</t>
  </si>
  <si>
    <t xml:space="preserve">LINEA </t>
  </si>
  <si>
    <t>OBJETIVO DEL LINEA</t>
  </si>
  <si>
    <t>Realizar entrega de presupuesto participativo comuna 4</t>
  </si>
  <si>
    <t>Eficacia periodica</t>
  </si>
  <si>
    <t>Eficacia ponderada</t>
  </si>
  <si>
    <t xml:space="preserve"> </t>
  </si>
  <si>
    <t>Juan Diego Villa Carvajal</t>
  </si>
  <si>
    <t>Líder Comunicaciones</t>
  </si>
  <si>
    <t>Secretaria General</t>
  </si>
  <si>
    <t>Actividades de proyección social realizadas</t>
  </si>
  <si>
    <t>Coordinador Extensión Academica</t>
  </si>
  <si>
    <t>EFICACIA A DICIEMBRE</t>
  </si>
  <si>
    <t>EFICACIA A DICIEM BRE</t>
  </si>
  <si>
    <t>2. FORMACIÓN INTEGRAL DE LOS DOCENTES</t>
  </si>
  <si>
    <t>3. INVESTIGACIÓN, INNOVACIÓN Y EMPRENDIMIENTO</t>
  </si>
  <si>
    <t>1. TRANSFORMACIÓN ACADEMICA CON CALIDAD Y PERTINENCIA</t>
  </si>
  <si>
    <t>4. VISIBILIDAD NACIONAL E INTERNACIONAL, INTERCULTURALIDAD Y DIALOGO DE SABERES.</t>
  </si>
  <si>
    <t>5. ENTORNO Y PARTICIPACIÓN EN EL CONTEXTO REGIONAL Y NACIONAL.</t>
  </si>
  <si>
    <t>6. COLMAYOR UN ESPACIO PARA TU BIENESTAR</t>
  </si>
  <si>
    <t>7. DESARROLLO Y GESTIÓN INTEGRAL, UN COMPROMISO INSTITUCIONAL</t>
  </si>
  <si>
    <t>TOTAL PRESUPUESTO ASIGNADO</t>
  </si>
  <si>
    <t>PRESUPUESTO EJECUTADO</t>
  </si>
  <si>
    <t>INDICE DE INVERSIÓN</t>
  </si>
  <si>
    <r>
      <rPr>
        <b/>
        <sz val="11"/>
        <color theme="1"/>
        <rFont val="Calibri"/>
        <family val="2"/>
        <scheme val="minor"/>
      </rPr>
      <t xml:space="preserve">LA EFICACIA PERIODICA FINAL DEL PLAN DE ACCIÓN: </t>
    </r>
    <r>
      <rPr>
        <sz val="11"/>
        <color theme="1"/>
        <rFont val="Calibri"/>
        <family val="2"/>
        <scheme val="minor"/>
      </rPr>
      <t xml:space="preserve">Este indicador nos muestra la proporción del logro de las metas de las actividades de los proyectos de inversión.                                                                                                                                                              </t>
    </r>
    <r>
      <rPr>
        <b/>
        <sz val="11"/>
        <color theme="1"/>
        <rFont val="Calibri"/>
        <family val="2"/>
        <scheme val="minor"/>
      </rPr>
      <t xml:space="preserve">LA EFICACIA PONDERADA EN EL PLAN DE ACCIÓN:  </t>
    </r>
    <r>
      <rPr>
        <sz val="11"/>
        <color theme="1"/>
        <rFont val="Calibri"/>
        <family val="2"/>
        <scheme val="minor"/>
      </rPr>
      <t>Este indicador nos muestra la proporción de la utilidad de la inversión de los recursos de los proyectos, en el logro de las metas anteriores.</t>
    </r>
  </si>
  <si>
    <t>EFICACIA PERIÓDICA
2020</t>
  </si>
  <si>
    <t>EFICACIA PONDERADA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</si>
</sst>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_(&quot;$&quot;\ * #,##0.00_);_(&quot;$&quot;\ * \(#,##0.00\);_(&quot;$&quot;\ * &quot;-&quot;??_);_(@_)"/>
    <numFmt numFmtId="166" formatCode="_(* #,##0.00_);_(* \(#,##0.00\);_(* &quot;-&quot;??_);_(@_)"/>
    <numFmt numFmtId="167" formatCode="_(&quot;$&quot;\ * #,##0_);_(&quot;$&quot;\ * \(#,##0\);_(&quot;$&quot;\ * &quot;-&quot;??_);_(@_)"/>
    <numFmt numFmtId="168" formatCode="0.0%"/>
    <numFmt numFmtId="169" formatCode="[$$-240A]\ #,##0"/>
    <numFmt numFmtId="170" formatCode="_(* #,##0_);_(* \(#,##0\);_(* &quot;-&quot;??_);_(@_)"/>
  </numFmts>
  <fonts count="29" x14ac:knownFonts="1">
    <font>
      <sz val="11"/>
      <color theme="1"/>
      <name val="Calibri"/>
      <family val="2"/>
      <scheme val="minor"/>
    </font>
    <font>
      <sz val="12"/>
      <name val="Calibri"/>
      <family val="2"/>
      <scheme val="minor"/>
    </font>
    <font>
      <b/>
      <sz val="12"/>
      <name val="Calibri"/>
      <family val="2"/>
    </font>
    <font>
      <b/>
      <sz val="12"/>
      <name val="Calibri"/>
      <family val="2"/>
      <scheme val="minor"/>
    </font>
    <font>
      <b/>
      <sz val="12"/>
      <color theme="1"/>
      <name val="Calibri"/>
      <family val="2"/>
      <scheme val="minor"/>
    </font>
    <font>
      <b/>
      <sz val="14"/>
      <name val="Calibri"/>
      <family val="2"/>
    </font>
    <font>
      <sz val="11"/>
      <color theme="1"/>
      <name val="Calibri"/>
      <family val="2"/>
      <scheme val="minor"/>
    </font>
    <font>
      <b/>
      <sz val="11"/>
      <color theme="1"/>
      <name val="Calibri"/>
      <family val="2"/>
      <scheme val="minor"/>
    </font>
    <font>
      <sz val="12"/>
      <color theme="1"/>
      <name val="Calibri"/>
      <family val="2"/>
    </font>
    <font>
      <sz val="12"/>
      <name val="Calibri"/>
      <family val="2"/>
    </font>
    <font>
      <sz val="12"/>
      <color theme="1"/>
      <name val="Calibri"/>
      <family val="2"/>
      <scheme val="minor"/>
    </font>
    <font>
      <b/>
      <sz val="9"/>
      <color indexed="81"/>
      <name val="Tahoma"/>
      <family val="2"/>
    </font>
    <font>
      <sz val="9"/>
      <color indexed="81"/>
      <name val="Tahoma"/>
      <family val="2"/>
    </font>
    <font>
      <sz val="12"/>
      <color rgb="FF1C2735"/>
      <name val="Calibri"/>
      <family val="2"/>
    </font>
    <font>
      <sz val="11"/>
      <color rgb="FF000000"/>
      <name val="Arial"/>
      <family val="2"/>
    </font>
    <font>
      <sz val="11"/>
      <name val="Calibri"/>
      <family val="2"/>
      <scheme val="minor"/>
    </font>
    <font>
      <sz val="12"/>
      <color rgb="FF000000"/>
      <name val="Calibri"/>
      <family val="2"/>
      <scheme val="minor"/>
    </font>
    <font>
      <b/>
      <sz val="11"/>
      <name val="Calibri"/>
      <family val="2"/>
      <scheme val="minor"/>
    </font>
    <font>
      <sz val="11"/>
      <color indexed="81"/>
      <name val="Tahoma"/>
      <family val="2"/>
    </font>
    <font>
      <sz val="20"/>
      <color theme="1"/>
      <name val="Calibri"/>
      <family val="2"/>
      <scheme val="minor"/>
    </font>
    <font>
      <b/>
      <sz val="12"/>
      <color indexed="81"/>
      <name val="Tahoma"/>
      <family val="2"/>
    </font>
    <font>
      <sz val="11"/>
      <name val="Calibri"/>
      <family val="2"/>
    </font>
    <font>
      <sz val="10"/>
      <color indexed="81"/>
      <name val="Tahoma"/>
      <family val="2"/>
    </font>
    <font>
      <sz val="16"/>
      <color theme="1"/>
      <name val="Calibri"/>
      <family val="2"/>
      <scheme val="minor"/>
    </font>
    <font>
      <sz val="12"/>
      <color indexed="81"/>
      <name val="Tahoma"/>
      <family val="2"/>
    </font>
    <font>
      <sz val="18"/>
      <color indexed="81"/>
      <name val="Tahoma"/>
      <family val="2"/>
    </font>
    <font>
      <sz val="14"/>
      <color indexed="81"/>
      <name val="Tahoma"/>
      <family val="2"/>
    </font>
    <font>
      <b/>
      <sz val="11"/>
      <color indexed="81"/>
      <name val="Tahoma"/>
      <family val="2"/>
    </font>
    <font>
      <b/>
      <sz val="10"/>
      <color indexed="81"/>
      <name val="Tahoma"/>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6" fillId="0" borderId="0" applyFont="0" applyFill="0" applyBorder="0" applyAlignment="0" applyProtection="0"/>
    <xf numFmtId="9"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cellStyleXfs>
  <cellXfs count="419">
    <xf numFmtId="0" fontId="0" fillId="0" borderId="0" xfId="0"/>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horizontal="center" vertical="center"/>
    </xf>
    <xf numFmtId="1" fontId="1" fillId="2"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9" fontId="1" fillId="2" borderId="1" xfId="2"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9" fontId="9"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9" fontId="0" fillId="0" borderId="0" xfId="2" applyFont="1" applyAlignment="1">
      <alignment horizontal="center" vertical="center"/>
    </xf>
    <xf numFmtId="9" fontId="0" fillId="2" borderId="1" xfId="2" applyFont="1" applyFill="1" applyBorder="1" applyAlignment="1">
      <alignment horizontal="center" vertical="center"/>
    </xf>
    <xf numFmtId="3" fontId="0" fillId="0" borderId="0" xfId="0" applyNumberFormat="1"/>
    <xf numFmtId="9" fontId="0" fillId="0" borderId="0" xfId="0" applyNumberFormat="1" applyAlignment="1">
      <alignment horizontal="center" vertical="center"/>
    </xf>
    <xf numFmtId="0" fontId="0" fillId="0" borderId="1" xfId="3" applyNumberFormat="1" applyFont="1" applyBorder="1" applyAlignment="1">
      <alignment horizontal="center" vertical="center"/>
    </xf>
    <xf numFmtId="0" fontId="8" fillId="2" borderId="1" xfId="0" applyFont="1" applyFill="1" applyBorder="1" applyAlignment="1">
      <alignment horizontal="left" vertical="center" wrapText="1"/>
    </xf>
    <xf numFmtId="9" fontId="0" fillId="0" borderId="1" xfId="0" applyNumberFormat="1" applyBorder="1" applyAlignment="1">
      <alignment horizontal="center" vertical="center"/>
    </xf>
    <xf numFmtId="9" fontId="0" fillId="0" borderId="0" xfId="0" applyNumberFormat="1"/>
    <xf numFmtId="9" fontId="10" fillId="0" borderId="1" xfId="0" applyNumberFormat="1" applyFont="1" applyBorder="1" applyAlignment="1">
      <alignment horizontal="center" vertical="center"/>
    </xf>
    <xf numFmtId="0" fontId="0" fillId="0" borderId="0" xfId="0" applyAlignment="1">
      <alignment wrapText="1"/>
    </xf>
    <xf numFmtId="9" fontId="0" fillId="0" borderId="0" xfId="0" applyNumberFormat="1" applyAlignment="1">
      <alignment horizontal="center"/>
    </xf>
    <xf numFmtId="9" fontId="0" fillId="2" borderId="0" xfId="2" applyFont="1" applyFill="1" applyBorder="1" applyAlignment="1">
      <alignment horizontal="center" vertical="center"/>
    </xf>
    <xf numFmtId="0" fontId="14" fillId="0" borderId="12" xfId="0" applyFont="1" applyBorder="1" applyAlignment="1">
      <alignment horizontal="center" vertical="center" wrapText="1"/>
    </xf>
    <xf numFmtId="9" fontId="10" fillId="2" borderId="1" xfId="2" applyFont="1" applyFill="1" applyBorder="1" applyAlignment="1">
      <alignment horizontal="center" vertical="center"/>
    </xf>
    <xf numFmtId="0" fontId="10" fillId="0" borderId="5" xfId="0" applyFont="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8" fillId="0" borderId="12" xfId="0" applyFont="1" applyBorder="1" applyAlignment="1">
      <alignment horizontal="center" vertical="center" wrapText="1"/>
    </xf>
    <xf numFmtId="3" fontId="1"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xf numFmtId="3" fontId="0" fillId="0" borderId="1" xfId="0" applyNumberFormat="1" applyBorder="1" applyAlignment="1">
      <alignment horizontal="center" vertical="center" wrapText="1"/>
    </xf>
    <xf numFmtId="0" fontId="0" fillId="0" borderId="0" xfId="0" applyBorder="1"/>
    <xf numFmtId="9" fontId="0" fillId="0" borderId="0" xfId="0" applyNumberFormat="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0" fontId="7" fillId="0" borderId="1" xfId="0" applyFont="1" applyFill="1" applyBorder="1" applyAlignment="1">
      <alignment horizontal="center" vertical="center" wrapText="1"/>
    </xf>
    <xf numFmtId="168" fontId="0" fillId="0" borderId="1" xfId="0" applyNumberFormat="1" applyBorder="1" applyAlignment="1">
      <alignment horizontal="center"/>
    </xf>
    <xf numFmtId="168" fontId="0" fillId="0" borderId="1" xfId="0" applyNumberFormat="1" applyBorder="1" applyAlignment="1">
      <alignment horizontal="center" vertical="center"/>
    </xf>
    <xf numFmtId="169" fontId="0" fillId="0" borderId="1" xfId="0" applyNumberFormat="1" applyFont="1" applyBorder="1" applyAlignment="1">
      <alignment horizontal="center" vertical="center"/>
    </xf>
    <xf numFmtId="9" fontId="0" fillId="0" borderId="1" xfId="0" applyNumberFormat="1" applyFont="1" applyBorder="1" applyAlignment="1">
      <alignment horizontal="center"/>
    </xf>
    <xf numFmtId="9" fontId="0" fillId="2" borderId="1" xfId="0" applyNumberFormat="1" applyFill="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8" fillId="0" borderId="0" xfId="0" applyFont="1" applyBorder="1" applyAlignment="1">
      <alignment vertical="center"/>
    </xf>
    <xf numFmtId="0" fontId="1" fillId="2"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2" borderId="1" xfId="1" applyNumberFormat="1" applyFont="1" applyFill="1" applyBorder="1" applyAlignment="1">
      <alignment horizontal="center" vertical="center" wrapText="1"/>
    </xf>
    <xf numFmtId="0" fontId="19" fillId="0" borderId="0" xfId="0" applyFont="1"/>
    <xf numFmtId="0" fontId="0" fillId="0" borderId="10" xfId="0" applyBorder="1"/>
    <xf numFmtId="0" fontId="0" fillId="2" borderId="1" xfId="0" applyFill="1" applyBorder="1" applyAlignment="1">
      <alignment horizontal="center" vertical="center"/>
    </xf>
    <xf numFmtId="3" fontId="10" fillId="0" borderId="12"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0" fillId="0" borderId="0" xfId="0"/>
    <xf numFmtId="0" fontId="9" fillId="2" borderId="1" xfId="0" applyFont="1" applyFill="1" applyBorder="1" applyAlignment="1">
      <alignment horizontal="center" vertical="center" wrapText="1"/>
    </xf>
    <xf numFmtId="9" fontId="9" fillId="2" borderId="1" xfId="2" applyFont="1" applyFill="1" applyBorder="1" applyAlignment="1">
      <alignment horizontal="center" vertical="center" wrapText="1"/>
    </xf>
    <xf numFmtId="0" fontId="10" fillId="2" borderId="1" xfId="0" applyFont="1" applyFill="1" applyBorder="1" applyAlignment="1">
      <alignment horizontal="center" vertical="center" wrapText="1"/>
    </xf>
    <xf numFmtId="9" fontId="10" fillId="2" borderId="1" xfId="2"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3" xfId="0" applyFont="1" applyFill="1" applyBorder="1" applyAlignment="1">
      <alignment horizontal="center" vertical="center" wrapText="1"/>
    </xf>
    <xf numFmtId="9" fontId="10" fillId="2" borderId="1" xfId="0" applyNumberFormat="1"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0" fillId="2" borderId="12" xfId="0" applyNumberFormat="1" applyFill="1" applyBorder="1" applyAlignment="1">
      <alignment horizontal="center" vertical="center" wrapText="1"/>
    </xf>
    <xf numFmtId="0" fontId="10"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4" xfId="0" applyFont="1" applyBorder="1" applyAlignment="1">
      <alignment horizontal="center" vertical="center"/>
    </xf>
    <xf numFmtId="0" fontId="8" fillId="2" borderId="12" xfId="0" applyFont="1" applyFill="1" applyBorder="1" applyAlignment="1">
      <alignment horizontal="center" vertical="center" wrapText="1"/>
    </xf>
    <xf numFmtId="0" fontId="9" fillId="2" borderId="1" xfId="0" applyFont="1" applyFill="1" applyBorder="1" applyAlignment="1">
      <alignment horizontal="center" vertical="center"/>
    </xf>
    <xf numFmtId="167" fontId="1" fillId="2" borderId="1" xfId="1" applyNumberFormat="1" applyFont="1" applyFill="1" applyBorder="1" applyAlignment="1">
      <alignment horizontal="center" vertical="center" wrapText="1"/>
    </xf>
    <xf numFmtId="0" fontId="10" fillId="2" borderId="12" xfId="0" applyFont="1" applyFill="1" applyBorder="1" applyAlignment="1">
      <alignment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3" fontId="1" fillId="2" borderId="13"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9" fontId="10" fillId="2" borderId="1" xfId="2" applyFont="1" applyFill="1" applyBorder="1" applyAlignment="1">
      <alignment horizontal="center" vertical="center"/>
    </xf>
    <xf numFmtId="3" fontId="1" fillId="2" borderId="12" xfId="1" applyNumberFormat="1" applyFont="1" applyFill="1" applyBorder="1" applyAlignment="1">
      <alignment horizontal="center" vertical="center" wrapText="1"/>
    </xf>
    <xf numFmtId="3" fontId="0" fillId="2" borderId="1" xfId="0" applyNumberFormat="1" applyFill="1" applyBorder="1" applyAlignment="1">
      <alignment horizontal="center" vertical="center" wrapText="1"/>
    </xf>
    <xf numFmtId="0" fontId="16" fillId="2"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xf>
    <xf numFmtId="0" fontId="1"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10" fillId="2" borderId="4" xfId="0" applyFon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10" fillId="2" borderId="1" xfId="0" applyFont="1" applyFill="1" applyBorder="1" applyAlignment="1">
      <alignment horizontal="center" vertical="center"/>
    </xf>
    <xf numFmtId="0" fontId="0" fillId="2" borderId="13" xfId="0" applyFill="1" applyBorder="1" applyAlignment="1">
      <alignment vertical="center" wrapText="1"/>
    </xf>
    <xf numFmtId="0" fontId="10" fillId="2" borderId="1" xfId="0" applyFont="1" applyFill="1" applyBorder="1" applyAlignment="1">
      <alignment vertical="center" wrapText="1"/>
    </xf>
    <xf numFmtId="0" fontId="1" fillId="2" borderId="1" xfId="0" applyFont="1" applyFill="1" applyBorder="1" applyAlignment="1">
      <alignment vertical="center" wrapText="1"/>
    </xf>
    <xf numFmtId="3" fontId="10" fillId="2" borderId="13" xfId="0" applyNumberFormat="1" applyFont="1" applyFill="1" applyBorder="1" applyAlignment="1">
      <alignment horizontal="center" vertical="center" wrapText="1"/>
    </xf>
    <xf numFmtId="0" fontId="0" fillId="2" borderId="1" xfId="0" applyFill="1" applyBorder="1" applyAlignment="1">
      <alignment vertical="center"/>
    </xf>
    <xf numFmtId="0" fontId="10" fillId="2" borderId="1" xfId="0" applyFont="1" applyFill="1" applyBorder="1" applyAlignment="1">
      <alignment vertical="center"/>
    </xf>
    <xf numFmtId="0" fontId="10" fillId="2" borderId="4" xfId="0" applyFont="1" applyFill="1" applyBorder="1" applyAlignment="1">
      <alignment horizontal="center" vertical="center"/>
    </xf>
    <xf numFmtId="0" fontId="0" fillId="0" borderId="12" xfId="0"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9" fontId="0" fillId="0" borderId="0" xfId="2" applyFont="1" applyBorder="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2" xfId="0" applyFill="1" applyBorder="1" applyAlignment="1">
      <alignment horizontal="center" vertical="center"/>
    </xf>
    <xf numFmtId="0" fontId="0" fillId="0" borderId="12" xfId="0" applyBorder="1" applyAlignment="1">
      <alignment horizontal="center" vertical="center"/>
    </xf>
    <xf numFmtId="0" fontId="9" fillId="2" borderId="12"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3" fontId="0" fillId="2" borderId="4" xfId="0" applyNumberFormat="1"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8" fillId="0" borderId="4"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3" xfId="0" applyFont="1" applyFill="1" applyBorder="1" applyAlignment="1">
      <alignment horizontal="center" vertical="center" wrapText="1"/>
    </xf>
    <xf numFmtId="0" fontId="0" fillId="2" borderId="4" xfId="0" applyFill="1" applyBorder="1" applyAlignment="1">
      <alignment horizontal="center" vertical="center"/>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0" fillId="2" borderId="4" xfId="0" applyFill="1" applyBorder="1" applyAlignment="1">
      <alignment horizontal="center" vertical="center" wrapText="1"/>
    </xf>
    <xf numFmtId="0" fontId="8" fillId="2" borderId="4" xfId="0" applyFont="1" applyFill="1" applyBorder="1" applyAlignment="1">
      <alignment horizontal="center" vertical="center" wrapText="1"/>
    </xf>
    <xf numFmtId="3" fontId="10" fillId="0" borderId="13" xfId="0" applyNumberFormat="1" applyFont="1" applyBorder="1" applyAlignment="1">
      <alignment horizontal="center" vertical="center" wrapText="1"/>
    </xf>
    <xf numFmtId="3" fontId="10" fillId="2" borderId="1" xfId="0" applyNumberFormat="1" applyFont="1" applyFill="1" applyBorder="1" applyAlignment="1">
      <alignment horizontal="center" vertical="center" wrapText="1"/>
    </xf>
    <xf numFmtId="3" fontId="0" fillId="0" borderId="4" xfId="0" applyNumberFormat="1" applyBorder="1" applyAlignment="1">
      <alignment horizontal="center" vertical="center" wrapText="1"/>
    </xf>
    <xf numFmtId="0" fontId="1" fillId="2" borderId="1" xfId="0" applyFont="1" applyFill="1" applyBorder="1" applyAlignment="1">
      <alignment horizontal="center" vertical="center" wrapText="1"/>
    </xf>
    <xf numFmtId="3" fontId="10" fillId="2" borderId="13" xfId="0" applyNumberFormat="1" applyFont="1" applyFill="1" applyBorder="1" applyAlignment="1">
      <alignment horizontal="center" vertical="center" wrapText="1"/>
    </xf>
    <xf numFmtId="3" fontId="0" fillId="2" borderId="13" xfId="0" applyNumberForma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4" xfId="0" applyFont="1" applyFill="1" applyBorder="1" applyAlignment="1">
      <alignment vertical="center" wrapText="1"/>
    </xf>
    <xf numFmtId="0" fontId="10" fillId="2" borderId="0" xfId="0" applyFont="1" applyFill="1" applyBorder="1" applyAlignment="1">
      <alignment horizontal="center" vertical="center"/>
    </xf>
    <xf numFmtId="0" fontId="0" fillId="0" borderId="4" xfId="0" applyBorder="1" applyAlignment="1">
      <alignment vertical="center"/>
    </xf>
    <xf numFmtId="0" fontId="8" fillId="0" borderId="1" xfId="0" applyFont="1" applyBorder="1" applyAlignment="1">
      <alignment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0" fontId="7" fillId="2" borderId="2" xfId="0" applyFont="1" applyFill="1" applyBorder="1" applyAlignment="1">
      <alignment horizontal="left" vertical="center"/>
    </xf>
    <xf numFmtId="0" fontId="0" fillId="0" borderId="4" xfId="0" applyBorder="1" applyAlignment="1">
      <alignment horizontal="center" vertical="center"/>
    </xf>
    <xf numFmtId="0" fontId="10"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7" fillId="2" borderId="4" xfId="0" applyFont="1" applyFill="1" applyBorder="1" applyAlignment="1">
      <alignment horizontal="left" vertical="center"/>
    </xf>
    <xf numFmtId="9" fontId="10" fillId="2" borderId="1" xfId="2" applyFont="1" applyFill="1" applyBorder="1" applyAlignment="1">
      <alignment horizontal="center" vertical="center"/>
    </xf>
    <xf numFmtId="164" fontId="0" fillId="0" borderId="0" xfId="0" applyNumberFormat="1"/>
    <xf numFmtId="0" fontId="10" fillId="2" borderId="1" xfId="0" applyFont="1" applyFill="1" applyBorder="1" applyAlignment="1">
      <alignment horizontal="center" vertical="center"/>
    </xf>
    <xf numFmtId="0" fontId="0" fillId="2" borderId="0" xfId="0" applyFill="1" applyBorder="1" applyAlignment="1">
      <alignment horizontal="center" vertical="center" wrapText="1"/>
    </xf>
    <xf numFmtId="0" fontId="10" fillId="2" borderId="1" xfId="0" applyFont="1" applyFill="1" applyBorder="1" applyAlignment="1">
      <alignment horizontal="center" vertical="center"/>
    </xf>
    <xf numFmtId="0" fontId="0" fillId="0" borderId="4" xfId="0" applyBorder="1" applyAlignment="1">
      <alignment horizontal="center" vertical="center"/>
    </xf>
    <xf numFmtId="0" fontId="8" fillId="0" borderId="4"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3" fontId="10" fillId="0" borderId="13" xfId="0" applyNumberFormat="1" applyFont="1" applyBorder="1" applyAlignment="1">
      <alignment horizontal="center" vertical="center" wrapText="1"/>
    </xf>
    <xf numFmtId="0" fontId="10" fillId="0" borderId="4"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170" fontId="0" fillId="0" borderId="1" xfId="3" applyNumberFormat="1" applyFont="1" applyBorder="1" applyAlignment="1">
      <alignment horizontal="center" vertical="center"/>
    </xf>
    <xf numFmtId="0" fontId="23" fillId="0" borderId="1" xfId="0" applyFont="1" applyFill="1" applyBorder="1" applyAlignment="1">
      <alignment horizontal="center" vertical="center"/>
    </xf>
    <xf numFmtId="0" fontId="0" fillId="0" borderId="4" xfId="0" applyBorder="1" applyAlignment="1">
      <alignment vertical="center" wrapText="1"/>
    </xf>
    <xf numFmtId="0" fontId="0" fillId="2" borderId="12" xfId="0" applyFill="1" applyBorder="1" applyAlignment="1">
      <alignment horizontal="center" vertical="center"/>
    </xf>
    <xf numFmtId="0" fontId="0" fillId="2" borderId="12" xfId="0" applyFill="1" applyBorder="1" applyAlignment="1">
      <alignment horizontal="center" vertical="center" wrapText="1"/>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4" xfId="0" applyFont="1" applyFill="1" applyBorder="1" applyAlignment="1">
      <alignment horizontal="center" vertical="center"/>
    </xf>
    <xf numFmtId="0" fontId="7" fillId="0" borderId="1" xfId="0" applyFont="1" applyBorder="1" applyAlignment="1">
      <alignment horizontal="center" vertical="center"/>
    </xf>
    <xf numFmtId="0" fontId="0" fillId="2" borderId="0" xfId="0" applyFill="1"/>
    <xf numFmtId="0" fontId="0" fillId="0" borderId="0" xfId="0" applyAlignment="1">
      <alignment horizontal="center"/>
    </xf>
    <xf numFmtId="3" fontId="7" fillId="0" borderId="0" xfId="0" applyNumberFormat="1" applyFont="1" applyAlignment="1">
      <alignment horizontal="center"/>
    </xf>
    <xf numFmtId="3" fontId="7" fillId="0" borderId="0" xfId="0" applyNumberFormat="1" applyFont="1" applyBorder="1" applyAlignment="1">
      <alignment horizontal="center"/>
    </xf>
    <xf numFmtId="3" fontId="7" fillId="0" borderId="0" xfId="0" applyNumberFormat="1" applyFont="1" applyBorder="1" applyAlignment="1">
      <alignment horizontal="center" vertical="center" wrapText="1"/>
    </xf>
    <xf numFmtId="9" fontId="6" fillId="0" borderId="1" xfId="2" applyNumberFormat="1" applyFont="1" applyBorder="1" applyAlignment="1">
      <alignment horizontal="center"/>
    </xf>
    <xf numFmtId="9" fontId="6" fillId="0" borderId="1" xfId="2" applyFont="1" applyBorder="1" applyAlignment="1">
      <alignment horizontal="center"/>
    </xf>
    <xf numFmtId="0" fontId="7" fillId="0" borderId="5" xfId="0" applyFont="1" applyFill="1" applyBorder="1" applyAlignment="1">
      <alignment horizontal="center" vertical="center" wrapText="1"/>
    </xf>
    <xf numFmtId="168" fontId="0" fillId="0" borderId="5" xfId="2" applyNumberFormat="1" applyFont="1" applyBorder="1" applyAlignment="1">
      <alignment horizontal="center"/>
    </xf>
    <xf numFmtId="168" fontId="0" fillId="0" borderId="5" xfId="0" applyNumberFormat="1" applyBorder="1" applyAlignment="1">
      <alignment horizontal="center" vertical="center"/>
    </xf>
    <xf numFmtId="0" fontId="7" fillId="0" borderId="5" xfId="0" applyFont="1" applyBorder="1" applyAlignment="1">
      <alignment horizontal="center" vertical="center"/>
    </xf>
    <xf numFmtId="0" fontId="0" fillId="0" borderId="16" xfId="0" applyBorder="1" applyAlignment="1">
      <alignment wrapText="1"/>
    </xf>
    <xf numFmtId="0" fontId="7" fillId="0" borderId="19" xfId="0" applyFont="1" applyBorder="1" applyAlignment="1">
      <alignment horizont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wrapText="1"/>
    </xf>
    <xf numFmtId="0" fontId="0" fillId="0" borderId="19" xfId="0" applyFont="1" applyBorder="1" applyAlignment="1">
      <alignment horizontal="center" wrapText="1"/>
    </xf>
    <xf numFmtId="9" fontId="0" fillId="0" borderId="20" xfId="0" applyNumberFormat="1" applyFont="1" applyBorder="1" applyAlignment="1">
      <alignment horizontal="center"/>
    </xf>
    <xf numFmtId="9" fontId="6" fillId="0" borderId="20" xfId="2" applyNumberFormat="1" applyFont="1" applyBorder="1" applyAlignment="1">
      <alignment horizontal="center"/>
    </xf>
    <xf numFmtId="9" fontId="6" fillId="0" borderId="20" xfId="2" applyFont="1" applyBorder="1" applyAlignment="1">
      <alignment horizontal="center"/>
    </xf>
    <xf numFmtId="0" fontId="7" fillId="7" borderId="21" xfId="0" applyFont="1" applyFill="1" applyBorder="1" applyAlignment="1">
      <alignment horizontal="center" wrapText="1"/>
    </xf>
    <xf numFmtId="0" fontId="7" fillId="0" borderId="24" xfId="0" applyFont="1" applyBorder="1" applyAlignment="1">
      <alignment horizontal="center" wrapText="1"/>
    </xf>
    <xf numFmtId="0" fontId="7" fillId="0" borderId="26" xfId="0" applyFont="1" applyBorder="1" applyAlignment="1">
      <alignment horizontal="center" wrapText="1"/>
    </xf>
    <xf numFmtId="0" fontId="7" fillId="0" borderId="28" xfId="0" applyFont="1" applyBorder="1" applyAlignment="1">
      <alignment horizontal="center" wrapText="1"/>
    </xf>
    <xf numFmtId="0" fontId="3" fillId="5" borderId="1" xfId="0" applyFont="1" applyFill="1" applyBorder="1" applyAlignment="1">
      <alignment horizontal="center" vertical="center" wrapText="1"/>
    </xf>
    <xf numFmtId="9" fontId="1" fillId="2" borderId="1" xfId="2" applyFont="1" applyFill="1" applyBorder="1" applyAlignment="1">
      <alignment horizontal="center" vertical="center"/>
    </xf>
    <xf numFmtId="9" fontId="1" fillId="2" borderId="1" xfId="0" applyNumberFormat="1" applyFont="1" applyFill="1" applyBorder="1" applyAlignment="1">
      <alignment horizontal="center" vertical="center"/>
    </xf>
    <xf numFmtId="9" fontId="1" fillId="2" borderId="12" xfId="0" applyNumberFormat="1" applyFont="1" applyFill="1" applyBorder="1" applyAlignment="1">
      <alignment horizontal="center" vertical="center"/>
    </xf>
    <xf numFmtId="9" fontId="1" fillId="2" borderId="4" xfId="0" applyNumberFormat="1" applyFont="1" applyFill="1" applyBorder="1" applyAlignment="1">
      <alignment horizontal="center" vertical="center"/>
    </xf>
    <xf numFmtId="0" fontId="15" fillId="0" borderId="0" xfId="0" applyFont="1"/>
    <xf numFmtId="0" fontId="15" fillId="0" borderId="0" xfId="0" applyFont="1" applyAlignment="1">
      <alignment horizontal="center" vertical="center"/>
    </xf>
    <xf numFmtId="9" fontId="15" fillId="0" borderId="0" xfId="0" applyNumberFormat="1" applyFont="1" applyAlignment="1">
      <alignment horizontal="center" vertical="center"/>
    </xf>
    <xf numFmtId="9" fontId="15" fillId="0" borderId="0" xfId="0" applyNumberFormat="1" applyFont="1"/>
    <xf numFmtId="9" fontId="1" fillId="2" borderId="4" xfId="0" applyNumberFormat="1" applyFont="1" applyFill="1" applyBorder="1" applyAlignment="1">
      <alignment horizontal="center" vertical="center"/>
    </xf>
    <xf numFmtId="0" fontId="7" fillId="0" borderId="1" xfId="0" applyFont="1" applyBorder="1" applyAlignment="1">
      <alignment horizontal="center" vertical="center" wrapText="1"/>
    </xf>
    <xf numFmtId="9" fontId="7" fillId="7" borderId="23" xfId="2" applyFont="1" applyFill="1" applyBorder="1" applyAlignment="1">
      <alignment horizontal="center"/>
    </xf>
    <xf numFmtId="9" fontId="7" fillId="7" borderId="22" xfId="2" applyFont="1" applyFill="1" applyBorder="1" applyAlignment="1">
      <alignment horizontal="center"/>
    </xf>
    <xf numFmtId="9" fontId="1" fillId="6" borderId="1" xfId="2" applyFont="1" applyFill="1" applyBorder="1" applyAlignment="1">
      <alignment horizontal="center" vertical="center"/>
    </xf>
    <xf numFmtId="9" fontId="15" fillId="0" borderId="0" xfId="2" applyFont="1" applyAlignment="1">
      <alignment horizontal="center" vertical="center"/>
    </xf>
    <xf numFmtId="0" fontId="7" fillId="0" borderId="20" xfId="0" applyFont="1" applyBorder="1" applyAlignment="1">
      <alignment horizontal="center" vertical="center" wrapText="1"/>
    </xf>
    <xf numFmtId="9" fontId="0" fillId="0" borderId="0" xfId="0" applyNumberFormat="1" applyBorder="1" applyAlignment="1">
      <alignment horizontal="center" vertical="center"/>
    </xf>
    <xf numFmtId="9" fontId="0" fillId="6" borderId="1" xfId="2" applyFont="1" applyFill="1" applyBorder="1" applyAlignment="1">
      <alignment horizontal="center" vertical="center"/>
    </xf>
    <xf numFmtId="9" fontId="10" fillId="6" borderId="1" xfId="2" applyFont="1" applyFill="1" applyBorder="1" applyAlignment="1">
      <alignment horizontal="center" vertical="center"/>
    </xf>
    <xf numFmtId="9" fontId="10" fillId="0" borderId="13" xfId="0" applyNumberFormat="1" applyFont="1" applyFill="1" applyBorder="1" applyAlignment="1">
      <alignment horizontal="center" vertical="center"/>
    </xf>
    <xf numFmtId="9" fontId="10" fillId="0" borderId="1" xfId="2"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9" fontId="1" fillId="2" borderId="12" xfId="0" applyNumberFormat="1" applyFont="1" applyFill="1" applyBorder="1" applyAlignment="1">
      <alignment horizontal="center" vertical="center"/>
    </xf>
    <xf numFmtId="9" fontId="1" fillId="2" borderId="4" xfId="0" applyNumberFormat="1" applyFont="1"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3" xfId="0" applyFill="1" applyBorder="1" applyAlignment="1">
      <alignment horizontal="center" vertical="center" wrapText="1"/>
    </xf>
    <xf numFmtId="9" fontId="1" fillId="2" borderId="12" xfId="2" applyFont="1" applyFill="1" applyBorder="1" applyAlignment="1">
      <alignment horizontal="center" vertical="center"/>
    </xf>
    <xf numFmtId="9" fontId="1" fillId="2" borderId="4" xfId="2" applyFont="1" applyFill="1" applyBorder="1" applyAlignment="1">
      <alignment horizontal="center" vertical="center"/>
    </xf>
    <xf numFmtId="3" fontId="10" fillId="2" borderId="12" xfId="0" applyNumberFormat="1" applyFont="1" applyFill="1" applyBorder="1" applyAlignment="1">
      <alignment horizontal="center" vertical="center" wrapText="1"/>
    </xf>
    <xf numFmtId="3" fontId="10" fillId="2" borderId="13"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wrapText="1"/>
    </xf>
    <xf numFmtId="3" fontId="0" fillId="2" borderId="12" xfId="0" applyNumberFormat="1" applyFill="1" applyBorder="1" applyAlignment="1">
      <alignment horizontal="center" vertical="center" wrapText="1"/>
    </xf>
    <xf numFmtId="3" fontId="0" fillId="2" borderId="13"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165" fontId="4" fillId="2" borderId="2" xfId="1" applyFont="1" applyFill="1" applyBorder="1" applyAlignment="1">
      <alignment horizontal="left" vertical="center"/>
    </xf>
    <xf numFmtId="165" fontId="4" fillId="2" borderId="5" xfId="1" applyFont="1" applyFill="1" applyBorder="1" applyAlignment="1">
      <alignment horizontal="left" vertical="center"/>
    </xf>
    <xf numFmtId="0" fontId="0" fillId="2" borderId="13" xfId="0" applyFill="1" applyBorder="1" applyAlignment="1">
      <alignment horizontal="center" vertical="center"/>
    </xf>
    <xf numFmtId="0" fontId="10" fillId="2" borderId="1"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3" xfId="0" applyBorder="1" applyAlignment="1">
      <alignment horizontal="center" vertical="center" wrapText="1"/>
    </xf>
    <xf numFmtId="3" fontId="0" fillId="2" borderId="12" xfId="0" applyNumberFormat="1" applyFill="1" applyBorder="1" applyAlignment="1">
      <alignment horizontal="center" vertical="center"/>
    </xf>
    <xf numFmtId="3" fontId="0" fillId="2" borderId="13" xfId="0" applyNumberFormat="1" applyFill="1" applyBorder="1" applyAlignment="1">
      <alignment horizontal="center" vertical="center"/>
    </xf>
    <xf numFmtId="3" fontId="0" fillId="2" borderId="4" xfId="0" applyNumberForma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3" fontId="0" fillId="0" borderId="12" xfId="0" applyNumberForma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3" fontId="8" fillId="2" borderId="12" xfId="0" applyNumberFormat="1" applyFont="1" applyFill="1" applyBorder="1" applyAlignment="1">
      <alignment horizontal="center" vertical="center" wrapText="1"/>
    </xf>
    <xf numFmtId="3"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8" fillId="2" borderId="13" xfId="0" applyFont="1" applyFill="1" applyBorder="1" applyAlignment="1">
      <alignment horizontal="center" vertical="center" wrapText="1"/>
    </xf>
    <xf numFmtId="0" fontId="0" fillId="2" borderId="13" xfId="0" applyFill="1" applyBorder="1" applyAlignment="1"/>
    <xf numFmtId="0" fontId="0" fillId="2" borderId="4" xfId="0" applyFill="1" applyBorder="1" applyAlignment="1"/>
    <xf numFmtId="3" fontId="1" fillId="2" borderId="12" xfId="2" applyNumberFormat="1" applyFont="1" applyFill="1" applyBorder="1" applyAlignment="1">
      <alignment horizontal="center" vertical="center" wrapText="1"/>
    </xf>
    <xf numFmtId="3" fontId="21" fillId="2" borderId="12" xfId="0" applyNumberFormat="1" applyFont="1" applyFill="1" applyBorder="1" applyAlignment="1">
      <alignment horizontal="center" vertical="center" wrapText="1"/>
    </xf>
    <xf numFmtId="3" fontId="21" fillId="2" borderId="13"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9" fontId="0" fillId="2" borderId="12" xfId="2" applyFont="1" applyFill="1" applyBorder="1" applyAlignment="1">
      <alignment horizontal="center" vertical="center"/>
    </xf>
    <xf numFmtId="9" fontId="0" fillId="2" borderId="13" xfId="2" applyFont="1" applyFill="1" applyBorder="1" applyAlignment="1">
      <alignment horizontal="center" vertical="center"/>
    </xf>
    <xf numFmtId="9" fontId="0" fillId="2" borderId="4" xfId="2" applyFont="1" applyFill="1" applyBorder="1" applyAlignment="1">
      <alignment horizontal="center" vertical="center"/>
    </xf>
    <xf numFmtId="9" fontId="0" fillId="2" borderId="12" xfId="0" applyNumberFormat="1" applyFill="1" applyBorder="1" applyAlignment="1">
      <alignment horizontal="center" vertical="center"/>
    </xf>
    <xf numFmtId="9" fontId="0" fillId="2" borderId="13" xfId="0" applyNumberFormat="1" applyFill="1" applyBorder="1" applyAlignment="1">
      <alignment horizontal="center" vertical="center"/>
    </xf>
    <xf numFmtId="9" fontId="0" fillId="2" borderId="4" xfId="0" applyNumberFormat="1" applyFill="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65" fontId="4" fillId="2" borderId="4" xfId="1" applyFont="1" applyFill="1" applyBorder="1" applyAlignment="1">
      <alignment horizontal="left" vertical="center"/>
    </xf>
    <xf numFmtId="3" fontId="10" fillId="0" borderId="12"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6" borderId="4" xfId="0" applyFont="1" applyFill="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8" fillId="0" borderId="1" xfId="0" applyFont="1" applyBorder="1" applyAlignment="1">
      <alignment horizontal="center" vertical="center"/>
    </xf>
    <xf numFmtId="9" fontId="10" fillId="2" borderId="12" xfId="0" applyNumberFormat="1" applyFont="1" applyFill="1" applyBorder="1" applyAlignment="1">
      <alignment horizontal="center" vertical="center"/>
    </xf>
    <xf numFmtId="9" fontId="10" fillId="2" borderId="13"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12" xfId="2" applyFont="1" applyFill="1" applyBorder="1" applyAlignment="1">
      <alignment horizontal="center" vertical="center" wrapText="1"/>
    </xf>
    <xf numFmtId="9" fontId="10" fillId="2" borderId="13" xfId="2" applyFont="1" applyFill="1" applyBorder="1" applyAlignment="1">
      <alignment horizontal="center" vertical="center" wrapText="1"/>
    </xf>
    <xf numFmtId="9" fontId="10" fillId="2" borderId="4" xfId="2" applyFont="1" applyFill="1" applyBorder="1" applyAlignment="1">
      <alignment horizontal="center" vertical="center" wrapText="1"/>
    </xf>
    <xf numFmtId="1" fontId="10" fillId="2" borderId="12" xfId="0" applyNumberFormat="1" applyFont="1" applyFill="1" applyBorder="1" applyAlignment="1">
      <alignment horizontal="center" vertical="center"/>
    </xf>
    <xf numFmtId="1" fontId="10" fillId="2" borderId="13" xfId="0" applyNumberFormat="1" applyFont="1" applyFill="1" applyBorder="1" applyAlignment="1">
      <alignment horizontal="center" vertical="center"/>
    </xf>
    <xf numFmtId="1" fontId="10" fillId="2" borderId="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 fillId="2" borderId="12" xfId="2" applyFont="1" applyFill="1" applyBorder="1" applyAlignment="1">
      <alignment horizontal="center" vertical="center" wrapText="1"/>
    </xf>
    <xf numFmtId="9" fontId="1" fillId="2" borderId="13" xfId="2" applyFont="1" applyFill="1" applyBorder="1" applyAlignment="1">
      <alignment horizontal="center" vertical="center" wrapText="1"/>
    </xf>
    <xf numFmtId="9" fontId="1" fillId="2" borderId="4" xfId="2" applyFont="1" applyFill="1" applyBorder="1" applyAlignment="1">
      <alignment horizontal="center" vertical="center" wrapText="1"/>
    </xf>
    <xf numFmtId="0" fontId="1" fillId="2" borderId="13" xfId="0" applyFont="1" applyFill="1" applyBorder="1" applyAlignment="1">
      <alignment horizontal="center" vertical="center"/>
    </xf>
    <xf numFmtId="9" fontId="10" fillId="2" borderId="12" xfId="2" applyFont="1" applyFill="1" applyBorder="1" applyAlignment="1">
      <alignment horizontal="center" vertical="center"/>
    </xf>
    <xf numFmtId="9" fontId="10" fillId="2" borderId="13" xfId="2" applyFont="1" applyFill="1" applyBorder="1" applyAlignment="1">
      <alignment horizontal="center" vertical="center"/>
    </xf>
    <xf numFmtId="9" fontId="10" fillId="2" borderId="4" xfId="2" applyFont="1" applyFill="1" applyBorder="1" applyAlignment="1">
      <alignment horizontal="center" vertical="center"/>
    </xf>
    <xf numFmtId="9" fontId="1" fillId="2" borderId="13" xfId="2" applyFont="1" applyFill="1" applyBorder="1" applyAlignment="1">
      <alignment horizontal="center" vertical="center"/>
    </xf>
    <xf numFmtId="1" fontId="10" fillId="2" borderId="1" xfId="0" applyNumberFormat="1" applyFont="1" applyFill="1" applyBorder="1" applyAlignment="1">
      <alignment horizontal="center" vertical="center"/>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9" xfId="0" applyFont="1" applyFill="1" applyBorder="1" applyAlignment="1">
      <alignment horizontal="center" vertical="center" wrapText="1"/>
    </xf>
    <xf numFmtId="3" fontId="10"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3" fontId="10" fillId="2" borderId="4" xfId="0" applyNumberFormat="1" applyFont="1" applyFill="1" applyBorder="1" applyAlignment="1">
      <alignment horizontal="center" vertical="center"/>
    </xf>
    <xf numFmtId="3" fontId="1" fillId="2" borderId="12" xfId="0" applyNumberFormat="1" applyFont="1" applyFill="1" applyBorder="1" applyAlignment="1">
      <alignment horizontal="center" vertical="center"/>
    </xf>
    <xf numFmtId="3" fontId="1" fillId="2" borderId="13"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0" fontId="16" fillId="2" borderId="4" xfId="0" applyFont="1" applyFill="1" applyBorder="1" applyAlignment="1">
      <alignment horizontal="center" vertical="center" wrapText="1"/>
    </xf>
    <xf numFmtId="9" fontId="0" fillId="0" borderId="29" xfId="0" applyNumberFormat="1" applyFont="1" applyBorder="1" applyAlignment="1">
      <alignment horizontal="center"/>
    </xf>
    <xf numFmtId="0" fontId="0" fillId="0" borderId="30" xfId="0" applyFont="1" applyBorder="1" applyAlignment="1">
      <alignment horizontal="center"/>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9" fontId="0" fillId="0" borderId="0" xfId="0" applyNumberFormat="1" applyFont="1" applyBorder="1" applyAlignment="1">
      <alignment horizontal="center"/>
    </xf>
    <xf numFmtId="0" fontId="0" fillId="0" borderId="27" xfId="0" applyFont="1" applyBorder="1" applyAlignment="1">
      <alignment horizont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5" xfId="0" applyNumberFormat="1" applyFont="1" applyBorder="1" applyAlignment="1">
      <alignment horizontal="center"/>
    </xf>
    <xf numFmtId="3" fontId="7" fillId="0" borderId="25" xfId="0" applyNumberFormat="1" applyFont="1" applyBorder="1" applyAlignment="1">
      <alignment horizontal="center"/>
    </xf>
    <xf numFmtId="3" fontId="7" fillId="0" borderId="0" xfId="0" applyNumberFormat="1" applyFont="1" applyBorder="1" applyAlignment="1">
      <alignment horizontal="center"/>
    </xf>
    <xf numFmtId="0" fontId="7" fillId="0" borderId="27" xfId="0" applyFont="1" applyBorder="1" applyAlignment="1">
      <alignment horizont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xf>
  </cellXfs>
  <cellStyles count="5">
    <cellStyle name="Millares" xfId="3" builtinId="3"/>
    <cellStyle name="Moneda" xfId="1" builtinId="4"/>
    <cellStyle name="Moneda 2" xfId="4" xr:uid="{00000000-0005-0000-0000-000002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29149" y="19050"/>
          <a:ext cx="3362325" cy="8737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400049</xdr:colOff>
      <xdr:row>0</xdr:row>
      <xdr:rowOff>19050</xdr:rowOff>
    </xdr:from>
    <xdr:to>
      <xdr:col>5</xdr:col>
      <xdr:colOff>0</xdr:colOff>
      <xdr:row>1</xdr:row>
      <xdr:rowOff>445087</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76449" y="19050"/>
          <a:ext cx="2124075" cy="87371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19050</xdr:rowOff>
    </xdr:from>
    <xdr:to>
      <xdr:col>2</xdr:col>
      <xdr:colOff>495299</xdr:colOff>
      <xdr:row>1</xdr:row>
      <xdr:rowOff>445087</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0" y="19050"/>
          <a:ext cx="1647824" cy="87371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xdr:rowOff>
    </xdr:from>
    <xdr:to>
      <xdr:col>0</xdr:col>
      <xdr:colOff>2635390</xdr:colOff>
      <xdr:row>1</xdr:row>
      <xdr:rowOff>619125</xdr:rowOff>
    </xdr:to>
    <xdr:pic>
      <xdr:nvPicPr>
        <xdr:cNvPr id="3" name="Imagen 2">
          <a:extLst>
            <a:ext uri="{FF2B5EF4-FFF2-40B4-BE49-F238E27FC236}">
              <a16:creationId xmlns:a16="http://schemas.microsoft.com/office/drawing/2014/main" id="{02F4D32F-9F76-47F7-8925-927C303C7D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00026"/>
          <a:ext cx="2635390" cy="619124"/>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
  <sheetViews>
    <sheetView topLeftCell="J1" zoomScale="70" zoomScaleNormal="70" workbookViewId="0">
      <selection activeCell="A3" sqref="A3:T5"/>
    </sheetView>
  </sheetViews>
  <sheetFormatPr baseColWidth="10" defaultRowHeight="15" x14ac:dyDescent="0.25"/>
  <cols>
    <col min="2" max="2" width="33.5703125" customWidth="1"/>
    <col min="3" max="3" width="18.42578125" style="69" customWidth="1"/>
    <col min="4" max="4" width="23.5703125" customWidth="1"/>
    <col min="5" max="5" width="44.42578125" customWidth="1"/>
    <col min="6" max="6" width="26.42578125" customWidth="1"/>
    <col min="7" max="7" width="24.7109375" customWidth="1"/>
    <col min="8" max="8" width="34.28515625" customWidth="1"/>
    <col min="9" max="10" width="30.28515625" customWidth="1"/>
    <col min="11" max="11" width="21.85546875" customWidth="1"/>
    <col min="12" max="12" width="20.42578125" customWidth="1"/>
    <col min="13" max="13" width="20.28515625" customWidth="1"/>
    <col min="14" max="14" width="29.42578125" customWidth="1"/>
    <col min="15" max="15" width="23.28515625" style="251" customWidth="1"/>
    <col min="16" max="16" width="20.85546875" style="251" customWidth="1"/>
    <col min="17" max="17" width="16.5703125" style="251" customWidth="1"/>
    <col min="18" max="18" width="18.140625" style="251" customWidth="1"/>
    <col min="19" max="19" width="17.85546875" style="251" customWidth="1"/>
    <col min="20" max="20" width="19.7109375" style="251" customWidth="1"/>
  </cols>
  <sheetData>
    <row r="1" spans="1:21"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1" ht="37.5" customHeight="1" x14ac:dyDescent="0.25">
      <c r="A2" s="300"/>
      <c r="B2" s="301"/>
      <c r="C2" s="301"/>
      <c r="D2" s="301"/>
      <c r="E2" s="301"/>
      <c r="F2" s="302"/>
      <c r="G2" s="304" t="s">
        <v>241</v>
      </c>
      <c r="H2" s="305"/>
      <c r="I2" s="304" t="s">
        <v>240</v>
      </c>
      <c r="J2" s="306"/>
      <c r="K2" s="304" t="s">
        <v>277</v>
      </c>
      <c r="L2" s="306"/>
      <c r="M2" s="306"/>
      <c r="N2" s="306"/>
      <c r="O2" s="306"/>
      <c r="P2" s="306"/>
      <c r="Q2" s="306"/>
      <c r="R2" s="306"/>
      <c r="S2" s="306"/>
      <c r="T2" s="306"/>
    </row>
    <row r="3" spans="1:21" ht="15.75" customHeight="1" x14ac:dyDescent="0.25">
      <c r="A3" s="307" t="s">
        <v>138</v>
      </c>
      <c r="B3" s="307"/>
      <c r="C3" s="307"/>
      <c r="D3" s="307"/>
      <c r="E3" s="307"/>
      <c r="F3" s="307"/>
      <c r="G3" s="307"/>
      <c r="H3" s="307"/>
      <c r="I3" s="307"/>
      <c r="J3" s="307"/>
      <c r="K3" s="307"/>
      <c r="L3" s="307"/>
      <c r="M3" s="307"/>
      <c r="N3" s="307"/>
      <c r="O3" s="307"/>
      <c r="P3" s="307"/>
      <c r="Q3" s="307"/>
      <c r="R3" s="307"/>
      <c r="S3" s="307"/>
      <c r="T3" s="307"/>
    </row>
    <row r="4" spans="1:21" ht="15.75" customHeight="1" x14ac:dyDescent="0.25">
      <c r="A4" s="307"/>
      <c r="B4" s="307"/>
      <c r="C4" s="307"/>
      <c r="D4" s="307"/>
      <c r="E4" s="307"/>
      <c r="F4" s="307"/>
      <c r="G4" s="307"/>
      <c r="H4" s="307"/>
      <c r="I4" s="307"/>
      <c r="J4" s="307"/>
      <c r="K4" s="307"/>
      <c r="L4" s="307"/>
      <c r="M4" s="307"/>
      <c r="N4" s="307"/>
      <c r="O4" s="307"/>
      <c r="P4" s="307"/>
      <c r="Q4" s="307"/>
      <c r="R4" s="307"/>
      <c r="S4" s="307"/>
      <c r="T4" s="307"/>
    </row>
    <row r="5" spans="1:21" ht="15.75" customHeight="1" x14ac:dyDescent="0.25">
      <c r="A5" s="307"/>
      <c r="B5" s="307"/>
      <c r="C5" s="307"/>
      <c r="D5" s="307"/>
      <c r="E5" s="307"/>
      <c r="F5" s="307"/>
      <c r="G5" s="307"/>
      <c r="H5" s="307"/>
      <c r="I5" s="307"/>
      <c r="J5" s="307"/>
      <c r="K5" s="307"/>
      <c r="L5" s="307"/>
      <c r="M5" s="307"/>
      <c r="N5" s="307"/>
      <c r="O5" s="307"/>
      <c r="P5" s="307"/>
      <c r="Q5" s="307"/>
      <c r="R5" s="307"/>
      <c r="S5" s="307"/>
      <c r="T5" s="307"/>
    </row>
    <row r="6" spans="1:21"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1" ht="63" x14ac:dyDescent="0.25">
      <c r="A7" s="1" t="s">
        <v>0</v>
      </c>
      <c r="B7" s="1" t="s">
        <v>1</v>
      </c>
      <c r="C7" s="82" t="s">
        <v>226</v>
      </c>
      <c r="D7" s="1" t="s">
        <v>2</v>
      </c>
      <c r="E7" s="1" t="s">
        <v>392</v>
      </c>
      <c r="F7" s="1" t="s">
        <v>393</v>
      </c>
      <c r="G7" s="1" t="s">
        <v>4</v>
      </c>
      <c r="H7" s="1" t="s">
        <v>6</v>
      </c>
      <c r="I7" s="1" t="s">
        <v>5</v>
      </c>
      <c r="J7" s="57" t="s">
        <v>151</v>
      </c>
      <c r="K7" s="1" t="s">
        <v>8</v>
      </c>
      <c r="L7" s="1" t="s">
        <v>12</v>
      </c>
      <c r="M7" s="1" t="s">
        <v>11</v>
      </c>
      <c r="N7" s="2" t="s">
        <v>7</v>
      </c>
      <c r="O7" s="2" t="s">
        <v>13</v>
      </c>
      <c r="P7" s="246" t="s">
        <v>15</v>
      </c>
      <c r="Q7" s="246" t="s">
        <v>14</v>
      </c>
      <c r="R7" s="246" t="s">
        <v>16</v>
      </c>
      <c r="S7" s="246" t="s">
        <v>405</v>
      </c>
      <c r="T7" s="218" t="s">
        <v>17</v>
      </c>
    </row>
    <row r="8" spans="1:21" ht="225.75" customHeight="1" x14ac:dyDescent="0.4">
      <c r="A8" s="127">
        <v>1</v>
      </c>
      <c r="B8" s="72">
        <v>2020002122</v>
      </c>
      <c r="C8" s="135" t="s">
        <v>227</v>
      </c>
      <c r="D8" s="136">
        <v>160544</v>
      </c>
      <c r="E8" s="56" t="s">
        <v>286</v>
      </c>
      <c r="F8" s="56" t="s">
        <v>287</v>
      </c>
      <c r="G8" s="56" t="s">
        <v>288</v>
      </c>
      <c r="H8" s="56" t="s">
        <v>289</v>
      </c>
      <c r="I8" s="59" t="s">
        <v>233</v>
      </c>
      <c r="J8" s="109">
        <v>311229724</v>
      </c>
      <c r="K8" s="6">
        <v>5</v>
      </c>
      <c r="L8" s="14">
        <v>5</v>
      </c>
      <c r="M8" s="14">
        <v>5</v>
      </c>
      <c r="N8" s="14" t="s">
        <v>25</v>
      </c>
      <c r="O8" s="70" t="s">
        <v>26</v>
      </c>
      <c r="P8" s="118">
        <v>5</v>
      </c>
      <c r="Q8" s="118">
        <v>0</v>
      </c>
      <c r="R8" s="118">
        <v>5</v>
      </c>
      <c r="S8" s="247">
        <f t="shared" ref="S8:S18" si="0">Q8/L8</f>
        <v>0</v>
      </c>
      <c r="T8" s="248">
        <f t="shared" ref="T8:T18" si="1">R8/M8</f>
        <v>1</v>
      </c>
      <c r="U8" s="60"/>
    </row>
    <row r="9" spans="1:21" ht="63.75" customHeight="1" x14ac:dyDescent="0.25">
      <c r="A9" s="278">
        <v>2</v>
      </c>
      <c r="B9" s="270">
        <v>2020002122</v>
      </c>
      <c r="C9" s="270" t="s">
        <v>227</v>
      </c>
      <c r="D9" s="267">
        <v>160544</v>
      </c>
      <c r="E9" s="267" t="s">
        <v>286</v>
      </c>
      <c r="F9" s="267" t="s">
        <v>287</v>
      </c>
      <c r="G9" s="267" t="s">
        <v>294</v>
      </c>
      <c r="H9" s="278" t="s">
        <v>295</v>
      </c>
      <c r="I9" s="80" t="s">
        <v>146</v>
      </c>
      <c r="J9" s="291">
        <v>214051758</v>
      </c>
      <c r="K9" s="62">
        <v>3</v>
      </c>
      <c r="L9" s="62">
        <v>3</v>
      </c>
      <c r="M9" s="62">
        <v>3</v>
      </c>
      <c r="N9" s="9" t="s">
        <v>31</v>
      </c>
      <c r="O9" s="174" t="s">
        <v>26</v>
      </c>
      <c r="P9" s="118">
        <v>3</v>
      </c>
      <c r="Q9" s="118">
        <v>3</v>
      </c>
      <c r="R9" s="118">
        <v>3</v>
      </c>
      <c r="S9" s="247">
        <f t="shared" si="0"/>
        <v>1</v>
      </c>
      <c r="T9" s="248">
        <f t="shared" si="1"/>
        <v>1</v>
      </c>
    </row>
    <row r="10" spans="1:21" ht="63.75" customHeight="1" x14ac:dyDescent="0.25">
      <c r="A10" s="288"/>
      <c r="B10" s="271"/>
      <c r="C10" s="271"/>
      <c r="D10" s="268"/>
      <c r="E10" s="268"/>
      <c r="F10" s="268"/>
      <c r="G10" s="268"/>
      <c r="H10" s="288"/>
      <c r="I10" s="80" t="s">
        <v>147</v>
      </c>
      <c r="J10" s="271"/>
      <c r="K10" s="62">
        <v>4</v>
      </c>
      <c r="L10" s="62">
        <v>4</v>
      </c>
      <c r="M10" s="62">
        <v>4</v>
      </c>
      <c r="N10" s="9" t="s">
        <v>31</v>
      </c>
      <c r="O10" s="174" t="s">
        <v>26</v>
      </c>
      <c r="P10" s="118">
        <v>4</v>
      </c>
      <c r="Q10" s="118">
        <v>4</v>
      </c>
      <c r="R10" s="118">
        <v>4</v>
      </c>
      <c r="S10" s="247">
        <f t="shared" si="0"/>
        <v>1</v>
      </c>
      <c r="T10" s="248">
        <f t="shared" si="1"/>
        <v>1</v>
      </c>
    </row>
    <row r="11" spans="1:21" ht="63.75" customHeight="1" x14ac:dyDescent="0.25">
      <c r="A11" s="288"/>
      <c r="B11" s="271"/>
      <c r="C11" s="271"/>
      <c r="D11" s="268"/>
      <c r="E11" s="268"/>
      <c r="F11" s="268"/>
      <c r="G11" s="268"/>
      <c r="H11" s="288"/>
      <c r="I11" s="80" t="s">
        <v>148</v>
      </c>
      <c r="J11" s="271"/>
      <c r="K11" s="62">
        <v>1</v>
      </c>
      <c r="L11" s="62">
        <v>1</v>
      </c>
      <c r="M11" s="62">
        <v>1</v>
      </c>
      <c r="N11" s="9" t="s">
        <v>31</v>
      </c>
      <c r="O11" s="174" t="s">
        <v>26</v>
      </c>
      <c r="P11" s="118">
        <v>1</v>
      </c>
      <c r="Q11" s="118">
        <v>1</v>
      </c>
      <c r="R11" s="118">
        <v>1</v>
      </c>
      <c r="S11" s="247">
        <f t="shared" si="0"/>
        <v>1</v>
      </c>
      <c r="T11" s="248">
        <f t="shared" si="1"/>
        <v>1</v>
      </c>
    </row>
    <row r="12" spans="1:21" ht="140.25" customHeight="1" x14ac:dyDescent="0.25">
      <c r="A12" s="288"/>
      <c r="B12" s="272"/>
      <c r="C12" s="272"/>
      <c r="D12" s="269"/>
      <c r="E12" s="268"/>
      <c r="F12" s="268"/>
      <c r="G12" s="268"/>
      <c r="H12" s="288"/>
      <c r="I12" s="79" t="s">
        <v>149</v>
      </c>
      <c r="J12" s="272"/>
      <c r="K12" s="62">
        <v>3</v>
      </c>
      <c r="L12" s="62">
        <v>3</v>
      </c>
      <c r="M12" s="62">
        <v>3</v>
      </c>
      <c r="N12" s="9" t="s">
        <v>31</v>
      </c>
      <c r="O12" s="174" t="s">
        <v>26</v>
      </c>
      <c r="P12" s="118">
        <v>3</v>
      </c>
      <c r="Q12" s="118">
        <v>3</v>
      </c>
      <c r="R12" s="118">
        <v>3</v>
      </c>
      <c r="S12" s="247">
        <f t="shared" si="0"/>
        <v>1</v>
      </c>
      <c r="T12" s="248">
        <f t="shared" si="1"/>
        <v>1</v>
      </c>
    </row>
    <row r="13" spans="1:21" s="69" customFormat="1" ht="140.25" customHeight="1" x14ac:dyDescent="0.25">
      <c r="A13" s="288"/>
      <c r="B13" s="270">
        <v>2020002123</v>
      </c>
      <c r="C13" s="270" t="s">
        <v>228</v>
      </c>
      <c r="D13" s="267">
        <v>160547</v>
      </c>
      <c r="E13" s="268"/>
      <c r="F13" s="268"/>
      <c r="G13" s="268"/>
      <c r="H13" s="288"/>
      <c r="I13" s="120" t="s">
        <v>297</v>
      </c>
      <c r="J13" s="291">
        <v>45275217</v>
      </c>
      <c r="K13" s="62">
        <v>0</v>
      </c>
      <c r="L13" s="62">
        <v>1</v>
      </c>
      <c r="M13" s="62">
        <v>1</v>
      </c>
      <c r="N13" s="9" t="s">
        <v>31</v>
      </c>
      <c r="O13" s="174" t="s">
        <v>26</v>
      </c>
      <c r="P13" s="118">
        <v>0</v>
      </c>
      <c r="Q13" s="118">
        <v>1</v>
      </c>
      <c r="R13" s="118">
        <v>1</v>
      </c>
      <c r="S13" s="247">
        <f t="shared" si="0"/>
        <v>1</v>
      </c>
      <c r="T13" s="248">
        <f t="shared" si="1"/>
        <v>1</v>
      </c>
    </row>
    <row r="14" spans="1:21" s="223" customFormat="1" ht="140.25" customHeight="1" x14ac:dyDescent="0.25">
      <c r="A14" s="288"/>
      <c r="B14" s="271"/>
      <c r="C14" s="271"/>
      <c r="D14" s="268"/>
      <c r="E14" s="268"/>
      <c r="F14" s="268"/>
      <c r="G14" s="268"/>
      <c r="H14" s="288"/>
      <c r="I14" s="215" t="s">
        <v>298</v>
      </c>
      <c r="J14" s="292"/>
      <c r="K14" s="62">
        <v>0</v>
      </c>
      <c r="L14" s="62">
        <v>1</v>
      </c>
      <c r="M14" s="62">
        <v>1</v>
      </c>
      <c r="N14" s="9" t="s">
        <v>31</v>
      </c>
      <c r="O14" s="174" t="s">
        <v>26</v>
      </c>
      <c r="P14" s="118">
        <v>0</v>
      </c>
      <c r="Q14" s="118">
        <v>1</v>
      </c>
      <c r="R14" s="118">
        <v>1</v>
      </c>
      <c r="S14" s="247">
        <f t="shared" si="0"/>
        <v>1</v>
      </c>
      <c r="T14" s="248">
        <f t="shared" si="1"/>
        <v>1</v>
      </c>
    </row>
    <row r="15" spans="1:21" s="69" customFormat="1" ht="140.25" customHeight="1" x14ac:dyDescent="0.25">
      <c r="A15" s="288"/>
      <c r="B15" s="272"/>
      <c r="C15" s="272"/>
      <c r="D15" s="269"/>
      <c r="E15" s="269"/>
      <c r="F15" s="269"/>
      <c r="G15" s="269"/>
      <c r="H15" s="279"/>
      <c r="I15" s="120" t="s">
        <v>296</v>
      </c>
      <c r="J15" s="293"/>
      <c r="K15" s="62">
        <v>0</v>
      </c>
      <c r="L15" s="62">
        <v>1</v>
      </c>
      <c r="M15" s="62">
        <v>1</v>
      </c>
      <c r="N15" s="9" t="s">
        <v>31</v>
      </c>
      <c r="O15" s="174" t="s">
        <v>26</v>
      </c>
      <c r="P15" s="118">
        <v>0</v>
      </c>
      <c r="Q15" s="118">
        <v>1</v>
      </c>
      <c r="R15" s="118">
        <v>1</v>
      </c>
      <c r="S15" s="247">
        <f t="shared" si="0"/>
        <v>1</v>
      </c>
      <c r="T15" s="248">
        <f t="shared" si="1"/>
        <v>1</v>
      </c>
    </row>
    <row r="16" spans="1:21" ht="63.75" customHeight="1" x14ac:dyDescent="0.25">
      <c r="A16" s="278">
        <v>3</v>
      </c>
      <c r="B16" s="270">
        <v>2020002122</v>
      </c>
      <c r="C16" s="270" t="s">
        <v>227</v>
      </c>
      <c r="D16" s="267">
        <v>160544</v>
      </c>
      <c r="E16" s="267" t="s">
        <v>286</v>
      </c>
      <c r="F16" s="267" t="s">
        <v>287</v>
      </c>
      <c r="G16" s="267" t="s">
        <v>300</v>
      </c>
      <c r="H16" s="267" t="s">
        <v>299</v>
      </c>
      <c r="I16" s="116" t="s">
        <v>155</v>
      </c>
      <c r="J16" s="291">
        <v>391592290</v>
      </c>
      <c r="K16" s="62">
        <v>1</v>
      </c>
      <c r="L16" s="62">
        <v>1</v>
      </c>
      <c r="M16" s="62">
        <v>2</v>
      </c>
      <c r="N16" s="90" t="s">
        <v>34</v>
      </c>
      <c r="O16" s="70" t="s">
        <v>35</v>
      </c>
      <c r="P16" s="118">
        <v>1</v>
      </c>
      <c r="Q16" s="118">
        <v>1</v>
      </c>
      <c r="R16" s="118">
        <v>2</v>
      </c>
      <c r="S16" s="247">
        <f t="shared" si="0"/>
        <v>1</v>
      </c>
      <c r="T16" s="248">
        <f t="shared" si="1"/>
        <v>1</v>
      </c>
    </row>
    <row r="17" spans="1:20" ht="90" customHeight="1" x14ac:dyDescent="0.25">
      <c r="A17" s="288"/>
      <c r="B17" s="271"/>
      <c r="C17" s="271"/>
      <c r="D17" s="268"/>
      <c r="E17" s="268"/>
      <c r="F17" s="268"/>
      <c r="G17" s="268"/>
      <c r="H17" s="268"/>
      <c r="I17" s="116" t="s">
        <v>62</v>
      </c>
      <c r="J17" s="292"/>
      <c r="K17" s="62">
        <v>5</v>
      </c>
      <c r="L17" s="62">
        <v>5</v>
      </c>
      <c r="M17" s="62">
        <v>5</v>
      </c>
      <c r="N17" s="90" t="s">
        <v>34</v>
      </c>
      <c r="O17" s="70" t="s">
        <v>35</v>
      </c>
      <c r="P17" s="118">
        <v>5</v>
      </c>
      <c r="Q17" s="118">
        <v>2</v>
      </c>
      <c r="R17" s="118">
        <v>2</v>
      </c>
      <c r="S17" s="247">
        <f t="shared" si="0"/>
        <v>0.4</v>
      </c>
      <c r="T17" s="248">
        <f t="shared" si="1"/>
        <v>0.4</v>
      </c>
    </row>
    <row r="18" spans="1:20" ht="63.75" customHeight="1" x14ac:dyDescent="0.25">
      <c r="A18" s="288"/>
      <c r="B18" s="271"/>
      <c r="C18" s="271"/>
      <c r="D18" s="268"/>
      <c r="E18" s="268"/>
      <c r="F18" s="268"/>
      <c r="G18" s="268"/>
      <c r="H18" s="268"/>
      <c r="I18" s="116" t="s">
        <v>156</v>
      </c>
      <c r="J18" s="292"/>
      <c r="K18" s="62">
        <v>0</v>
      </c>
      <c r="L18" s="62">
        <v>2</v>
      </c>
      <c r="M18" s="62">
        <v>2</v>
      </c>
      <c r="N18" s="90" t="s">
        <v>34</v>
      </c>
      <c r="O18" s="70" t="s">
        <v>35</v>
      </c>
      <c r="P18" s="118">
        <v>0</v>
      </c>
      <c r="Q18" s="118">
        <v>0</v>
      </c>
      <c r="R18" s="118">
        <v>0</v>
      </c>
      <c r="S18" s="247">
        <f t="shared" si="0"/>
        <v>0</v>
      </c>
      <c r="T18" s="248">
        <f t="shared" si="1"/>
        <v>0</v>
      </c>
    </row>
    <row r="19" spans="1:20" ht="63.75" customHeight="1" x14ac:dyDescent="0.25">
      <c r="A19" s="288"/>
      <c r="B19" s="271"/>
      <c r="C19" s="271"/>
      <c r="D19" s="268"/>
      <c r="E19" s="268"/>
      <c r="F19" s="268"/>
      <c r="G19" s="268"/>
      <c r="H19" s="268"/>
      <c r="I19" s="116" t="s">
        <v>36</v>
      </c>
      <c r="J19" s="292"/>
      <c r="K19" s="62">
        <v>7</v>
      </c>
      <c r="L19" s="62">
        <v>1</v>
      </c>
      <c r="M19" s="62">
        <v>8</v>
      </c>
      <c r="N19" s="90" t="s">
        <v>34</v>
      </c>
      <c r="O19" s="70" t="s">
        <v>35</v>
      </c>
      <c r="P19" s="118">
        <v>5</v>
      </c>
      <c r="Q19" s="118">
        <v>4</v>
      </c>
      <c r="R19" s="118">
        <v>9</v>
      </c>
      <c r="S19" s="247">
        <v>1</v>
      </c>
      <c r="T19" s="248">
        <v>1</v>
      </c>
    </row>
    <row r="20" spans="1:20" ht="63.75" customHeight="1" x14ac:dyDescent="0.25">
      <c r="A20" s="288"/>
      <c r="B20" s="271"/>
      <c r="C20" s="271"/>
      <c r="D20" s="268"/>
      <c r="E20" s="268"/>
      <c r="F20" s="268"/>
      <c r="G20" s="268"/>
      <c r="H20" s="268"/>
      <c r="I20" s="116" t="s">
        <v>160</v>
      </c>
      <c r="J20" s="292"/>
      <c r="K20" s="62">
        <v>1</v>
      </c>
      <c r="L20" s="62">
        <v>1</v>
      </c>
      <c r="M20" s="62">
        <v>1</v>
      </c>
      <c r="N20" s="90" t="s">
        <v>34</v>
      </c>
      <c r="O20" s="70" t="s">
        <v>35</v>
      </c>
      <c r="P20" s="118">
        <v>0</v>
      </c>
      <c r="Q20" s="118">
        <v>1</v>
      </c>
      <c r="R20" s="118">
        <v>1</v>
      </c>
      <c r="S20" s="247">
        <f t="shared" ref="S20:T27" si="2">Q20/L20</f>
        <v>1</v>
      </c>
      <c r="T20" s="248">
        <f t="shared" si="2"/>
        <v>1</v>
      </c>
    </row>
    <row r="21" spans="1:20" ht="63.75" customHeight="1" x14ac:dyDescent="0.25">
      <c r="A21" s="288"/>
      <c r="B21" s="271"/>
      <c r="C21" s="271"/>
      <c r="D21" s="268"/>
      <c r="E21" s="268"/>
      <c r="F21" s="268"/>
      <c r="G21" s="268"/>
      <c r="H21" s="268"/>
      <c r="I21" s="116" t="s">
        <v>157</v>
      </c>
      <c r="J21" s="292"/>
      <c r="K21" s="62">
        <v>0</v>
      </c>
      <c r="L21" s="62">
        <v>1</v>
      </c>
      <c r="M21" s="62">
        <v>1</v>
      </c>
      <c r="N21" s="90" t="s">
        <v>34</v>
      </c>
      <c r="O21" s="70" t="s">
        <v>35</v>
      </c>
      <c r="P21" s="118">
        <v>0</v>
      </c>
      <c r="Q21" s="118">
        <v>0</v>
      </c>
      <c r="R21" s="118">
        <v>0</v>
      </c>
      <c r="S21" s="247">
        <f t="shared" si="2"/>
        <v>0</v>
      </c>
      <c r="T21" s="248">
        <f t="shared" si="2"/>
        <v>0</v>
      </c>
    </row>
    <row r="22" spans="1:20" ht="63.75" customHeight="1" x14ac:dyDescent="0.25">
      <c r="A22" s="288"/>
      <c r="B22" s="271"/>
      <c r="C22" s="271"/>
      <c r="D22" s="268"/>
      <c r="E22" s="268"/>
      <c r="F22" s="268"/>
      <c r="G22" s="268"/>
      <c r="H22" s="268"/>
      <c r="I22" s="116" t="s">
        <v>158</v>
      </c>
      <c r="J22" s="292"/>
      <c r="K22" s="62">
        <v>0</v>
      </c>
      <c r="L22" s="62">
        <v>1</v>
      </c>
      <c r="M22" s="62">
        <v>1</v>
      </c>
      <c r="N22" s="90" t="s">
        <v>34</v>
      </c>
      <c r="O22" s="70" t="s">
        <v>35</v>
      </c>
      <c r="P22" s="118">
        <v>0</v>
      </c>
      <c r="Q22" s="118">
        <v>0</v>
      </c>
      <c r="R22" s="118">
        <v>0</v>
      </c>
      <c r="S22" s="247">
        <f t="shared" si="2"/>
        <v>0</v>
      </c>
      <c r="T22" s="248">
        <f t="shared" si="2"/>
        <v>0</v>
      </c>
    </row>
    <row r="23" spans="1:20" ht="63.75" customHeight="1" x14ac:dyDescent="0.25">
      <c r="A23" s="288"/>
      <c r="B23" s="272"/>
      <c r="C23" s="272"/>
      <c r="D23" s="269"/>
      <c r="E23" s="268"/>
      <c r="F23" s="268"/>
      <c r="G23" s="268"/>
      <c r="H23" s="268"/>
      <c r="I23" s="156" t="s">
        <v>159</v>
      </c>
      <c r="J23" s="292"/>
      <c r="K23" s="62">
        <v>0</v>
      </c>
      <c r="L23" s="62">
        <v>1</v>
      </c>
      <c r="M23" s="62">
        <v>1</v>
      </c>
      <c r="N23" s="90" t="s">
        <v>34</v>
      </c>
      <c r="O23" s="70" t="s">
        <v>35</v>
      </c>
      <c r="P23" s="118">
        <v>0</v>
      </c>
      <c r="Q23" s="118">
        <v>0</v>
      </c>
      <c r="R23" s="118">
        <v>0</v>
      </c>
      <c r="S23" s="247">
        <f t="shared" si="2"/>
        <v>0</v>
      </c>
      <c r="T23" s="248">
        <f t="shared" si="2"/>
        <v>0</v>
      </c>
    </row>
    <row r="24" spans="1:20" s="69" customFormat="1" ht="110.25" customHeight="1" x14ac:dyDescent="0.25">
      <c r="A24" s="288"/>
      <c r="B24" s="270">
        <v>2020002123</v>
      </c>
      <c r="C24" s="270" t="s">
        <v>228</v>
      </c>
      <c r="D24" s="267">
        <v>160547</v>
      </c>
      <c r="E24" s="268"/>
      <c r="F24" s="268"/>
      <c r="G24" s="268"/>
      <c r="H24" s="268"/>
      <c r="I24" s="127" t="s">
        <v>358</v>
      </c>
      <c r="J24" s="291">
        <v>56424410</v>
      </c>
      <c r="K24" s="62">
        <v>0</v>
      </c>
      <c r="L24" s="62">
        <v>1</v>
      </c>
      <c r="M24" s="62">
        <v>1</v>
      </c>
      <c r="N24" s="90" t="s">
        <v>34</v>
      </c>
      <c r="O24" s="70" t="s">
        <v>35</v>
      </c>
      <c r="P24" s="118">
        <v>0</v>
      </c>
      <c r="Q24" s="118">
        <v>0</v>
      </c>
      <c r="R24" s="118">
        <v>0</v>
      </c>
      <c r="S24" s="247">
        <f t="shared" si="2"/>
        <v>0</v>
      </c>
      <c r="T24" s="248">
        <f t="shared" si="2"/>
        <v>0</v>
      </c>
    </row>
    <row r="25" spans="1:20" s="69" customFormat="1" ht="129.75" customHeight="1" x14ac:dyDescent="0.25">
      <c r="A25" s="279"/>
      <c r="B25" s="272"/>
      <c r="C25" s="272"/>
      <c r="D25" s="269"/>
      <c r="E25" s="269"/>
      <c r="F25" s="269"/>
      <c r="G25" s="269"/>
      <c r="H25" s="269"/>
      <c r="I25" s="155" t="s">
        <v>301</v>
      </c>
      <c r="J25" s="293"/>
      <c r="K25" s="62">
        <v>1</v>
      </c>
      <c r="L25" s="62">
        <v>1</v>
      </c>
      <c r="M25" s="62">
        <v>1</v>
      </c>
      <c r="N25" s="90" t="s">
        <v>34</v>
      </c>
      <c r="O25" s="70" t="s">
        <v>35</v>
      </c>
      <c r="P25" s="118">
        <v>1</v>
      </c>
      <c r="Q25" s="118">
        <v>0</v>
      </c>
      <c r="R25" s="118">
        <v>0</v>
      </c>
      <c r="S25" s="247">
        <f t="shared" si="2"/>
        <v>0</v>
      </c>
      <c r="T25" s="248">
        <f t="shared" si="2"/>
        <v>0</v>
      </c>
    </row>
    <row r="26" spans="1:20" ht="244.5" customHeight="1" x14ac:dyDescent="0.25">
      <c r="A26" s="62">
        <v>4</v>
      </c>
      <c r="B26" s="139">
        <v>2020002123</v>
      </c>
      <c r="C26" s="72" t="s">
        <v>228</v>
      </c>
      <c r="D26" s="174">
        <v>160547</v>
      </c>
      <c r="E26" s="122" t="s">
        <v>286</v>
      </c>
      <c r="F26" s="81" t="s">
        <v>287</v>
      </c>
      <c r="G26" s="81" t="s">
        <v>303</v>
      </c>
      <c r="H26" s="119" t="s">
        <v>302</v>
      </c>
      <c r="I26" s="80" t="s">
        <v>234</v>
      </c>
      <c r="J26" s="83">
        <v>458332083</v>
      </c>
      <c r="K26" s="62">
        <v>9</v>
      </c>
      <c r="L26" s="62">
        <v>9</v>
      </c>
      <c r="M26" s="62">
        <v>9</v>
      </c>
      <c r="N26" s="9" t="s">
        <v>30</v>
      </c>
      <c r="O26" s="174" t="s">
        <v>28</v>
      </c>
      <c r="P26" s="118">
        <v>9</v>
      </c>
      <c r="Q26" s="118">
        <v>9</v>
      </c>
      <c r="R26" s="118">
        <v>9</v>
      </c>
      <c r="S26" s="247">
        <f t="shared" si="2"/>
        <v>1</v>
      </c>
      <c r="T26" s="248">
        <f t="shared" si="2"/>
        <v>1</v>
      </c>
    </row>
    <row r="27" spans="1:20" ht="96.75" customHeight="1" x14ac:dyDescent="0.25">
      <c r="A27" s="280">
        <v>5</v>
      </c>
      <c r="B27" s="273">
        <v>2020002123</v>
      </c>
      <c r="C27" s="270" t="s">
        <v>228</v>
      </c>
      <c r="D27" s="267">
        <v>160547</v>
      </c>
      <c r="E27" s="267" t="s">
        <v>286</v>
      </c>
      <c r="F27" s="270" t="s">
        <v>287</v>
      </c>
      <c r="G27" s="267" t="s">
        <v>307</v>
      </c>
      <c r="H27" s="278" t="s">
        <v>306</v>
      </c>
      <c r="I27" s="80" t="s">
        <v>185</v>
      </c>
      <c r="J27" s="294">
        <v>352400008</v>
      </c>
      <c r="K27" s="62">
        <v>1</v>
      </c>
      <c r="L27" s="62">
        <v>1</v>
      </c>
      <c r="M27" s="62">
        <v>1</v>
      </c>
      <c r="N27" s="14" t="s">
        <v>37</v>
      </c>
      <c r="O27" s="70" t="s">
        <v>37</v>
      </c>
      <c r="P27" s="118">
        <v>1</v>
      </c>
      <c r="Q27" s="118">
        <v>1</v>
      </c>
      <c r="R27" s="118">
        <v>1</v>
      </c>
      <c r="S27" s="247">
        <f t="shared" si="2"/>
        <v>1</v>
      </c>
      <c r="T27" s="248">
        <f t="shared" si="2"/>
        <v>1</v>
      </c>
    </row>
    <row r="28" spans="1:20" ht="76.5" customHeight="1" x14ac:dyDescent="0.25">
      <c r="A28" s="310"/>
      <c r="B28" s="274"/>
      <c r="C28" s="271"/>
      <c r="D28" s="268"/>
      <c r="E28" s="268"/>
      <c r="F28" s="271"/>
      <c r="G28" s="268"/>
      <c r="H28" s="288"/>
      <c r="I28" s="80" t="s">
        <v>186</v>
      </c>
      <c r="J28" s="295"/>
      <c r="K28" s="62">
        <v>1</v>
      </c>
      <c r="L28" s="62">
        <v>1</v>
      </c>
      <c r="M28" s="62">
        <v>1</v>
      </c>
      <c r="N28" s="14" t="s">
        <v>37</v>
      </c>
      <c r="O28" s="70" t="s">
        <v>37</v>
      </c>
      <c r="P28" s="118">
        <v>1</v>
      </c>
      <c r="Q28" s="118">
        <v>1</v>
      </c>
      <c r="R28" s="118">
        <v>1</v>
      </c>
      <c r="S28" s="247">
        <f>Q28/L28</f>
        <v>1</v>
      </c>
      <c r="T28" s="248">
        <f t="shared" ref="T28:T30" si="3">R28/M28</f>
        <v>1</v>
      </c>
    </row>
    <row r="29" spans="1:20" ht="76.5" customHeight="1" x14ac:dyDescent="0.25">
      <c r="A29" s="310"/>
      <c r="B29" s="274"/>
      <c r="C29" s="271"/>
      <c r="D29" s="268"/>
      <c r="E29" s="268"/>
      <c r="F29" s="271"/>
      <c r="G29" s="268"/>
      <c r="H29" s="288"/>
      <c r="I29" s="80" t="s">
        <v>187</v>
      </c>
      <c r="J29" s="295"/>
      <c r="K29" s="62">
        <v>0</v>
      </c>
      <c r="L29" s="62">
        <v>4</v>
      </c>
      <c r="M29" s="62">
        <v>4</v>
      </c>
      <c r="N29" s="14" t="s">
        <v>37</v>
      </c>
      <c r="O29" s="70" t="s">
        <v>37</v>
      </c>
      <c r="P29" s="118">
        <v>0</v>
      </c>
      <c r="Q29" s="118">
        <v>4</v>
      </c>
      <c r="R29" s="118">
        <v>4</v>
      </c>
      <c r="S29" s="247">
        <f>Q29/L29</f>
        <v>1</v>
      </c>
      <c r="T29" s="248">
        <f>R29/M29</f>
        <v>1</v>
      </c>
    </row>
    <row r="30" spans="1:20" ht="87.75" customHeight="1" x14ac:dyDescent="0.25">
      <c r="A30" s="310"/>
      <c r="B30" s="274"/>
      <c r="C30" s="271"/>
      <c r="D30" s="268"/>
      <c r="E30" s="268"/>
      <c r="F30" s="271"/>
      <c r="G30" s="268"/>
      <c r="H30" s="288"/>
      <c r="I30" s="80" t="s">
        <v>105</v>
      </c>
      <c r="J30" s="295"/>
      <c r="K30" s="62">
        <v>1</v>
      </c>
      <c r="L30" s="62">
        <v>0</v>
      </c>
      <c r="M30" s="62">
        <v>1</v>
      </c>
      <c r="N30" s="14" t="s">
        <v>37</v>
      </c>
      <c r="O30" s="70" t="s">
        <v>37</v>
      </c>
      <c r="P30" s="118">
        <v>0</v>
      </c>
      <c r="Q30" s="118">
        <v>0</v>
      </c>
      <c r="R30" s="118">
        <v>0</v>
      </c>
      <c r="S30" s="259">
        <v>0</v>
      </c>
      <c r="T30" s="248">
        <f t="shared" si="3"/>
        <v>0</v>
      </c>
    </row>
    <row r="31" spans="1:20" s="69" customFormat="1" ht="138.75" customHeight="1" x14ac:dyDescent="0.25">
      <c r="A31" s="281"/>
      <c r="B31" s="275"/>
      <c r="C31" s="272"/>
      <c r="D31" s="269"/>
      <c r="E31" s="268"/>
      <c r="F31" s="271"/>
      <c r="G31" s="268"/>
      <c r="H31" s="288"/>
      <c r="I31" s="121" t="s">
        <v>305</v>
      </c>
      <c r="J31" s="295"/>
      <c r="K31" s="62">
        <v>1</v>
      </c>
      <c r="L31" s="62">
        <v>0</v>
      </c>
      <c r="M31" s="62">
        <v>1</v>
      </c>
      <c r="N31" s="14" t="s">
        <v>37</v>
      </c>
      <c r="O31" s="70" t="s">
        <v>37</v>
      </c>
      <c r="P31" s="118">
        <v>1</v>
      </c>
      <c r="Q31" s="118">
        <v>0</v>
      </c>
      <c r="R31" s="118">
        <v>1</v>
      </c>
      <c r="S31" s="259">
        <v>0</v>
      </c>
      <c r="T31" s="248">
        <f t="shared" ref="T31:T43" si="4">R31/M31</f>
        <v>1</v>
      </c>
    </row>
    <row r="32" spans="1:20" ht="105.75" customHeight="1" x14ac:dyDescent="0.25">
      <c r="A32" s="280">
        <v>6</v>
      </c>
      <c r="B32" s="273">
        <v>2020002123</v>
      </c>
      <c r="C32" s="270" t="s">
        <v>376</v>
      </c>
      <c r="D32" s="267">
        <v>160547</v>
      </c>
      <c r="E32" s="267" t="s">
        <v>286</v>
      </c>
      <c r="F32" s="267" t="s">
        <v>287</v>
      </c>
      <c r="G32" s="267" t="s">
        <v>310</v>
      </c>
      <c r="H32" s="267" t="s">
        <v>309</v>
      </c>
      <c r="I32" s="80" t="s">
        <v>374</v>
      </c>
      <c r="J32" s="294">
        <v>900066543</v>
      </c>
      <c r="K32" s="62">
        <v>1</v>
      </c>
      <c r="L32" s="62">
        <v>1</v>
      </c>
      <c r="M32" s="62">
        <v>1</v>
      </c>
      <c r="N32" s="14" t="s">
        <v>38</v>
      </c>
      <c r="O32" s="70" t="s">
        <v>39</v>
      </c>
      <c r="P32" s="118">
        <v>1</v>
      </c>
      <c r="Q32" s="118">
        <v>1</v>
      </c>
      <c r="R32" s="118">
        <v>1</v>
      </c>
      <c r="S32" s="247">
        <f t="shared" ref="S32:S48" si="5">Q32/L32</f>
        <v>1</v>
      </c>
      <c r="T32" s="248">
        <f t="shared" si="4"/>
        <v>1</v>
      </c>
    </row>
    <row r="33" spans="1:21" s="69" customFormat="1" ht="105.75" customHeight="1" x14ac:dyDescent="0.25">
      <c r="A33" s="310"/>
      <c r="B33" s="274"/>
      <c r="C33" s="271"/>
      <c r="D33" s="268"/>
      <c r="E33" s="268"/>
      <c r="F33" s="268"/>
      <c r="G33" s="268"/>
      <c r="H33" s="268"/>
      <c r="I33" s="112" t="s">
        <v>270</v>
      </c>
      <c r="J33" s="295"/>
      <c r="K33" s="62">
        <v>1</v>
      </c>
      <c r="L33" s="62">
        <v>1</v>
      </c>
      <c r="M33" s="62">
        <v>1</v>
      </c>
      <c r="N33" s="14" t="s">
        <v>38</v>
      </c>
      <c r="O33" s="70" t="s">
        <v>39</v>
      </c>
      <c r="P33" s="118">
        <v>1</v>
      </c>
      <c r="Q33" s="118">
        <v>1</v>
      </c>
      <c r="R33" s="118">
        <v>1</v>
      </c>
      <c r="S33" s="247">
        <f t="shared" si="5"/>
        <v>1</v>
      </c>
      <c r="T33" s="248">
        <f t="shared" si="4"/>
        <v>1</v>
      </c>
    </row>
    <row r="34" spans="1:21" s="69" customFormat="1" ht="105.75" customHeight="1" x14ac:dyDescent="0.25">
      <c r="A34" s="310"/>
      <c r="B34" s="274"/>
      <c r="C34" s="271"/>
      <c r="D34" s="268"/>
      <c r="E34" s="268"/>
      <c r="F34" s="268"/>
      <c r="G34" s="268"/>
      <c r="H34" s="268"/>
      <c r="I34" s="112" t="s">
        <v>271</v>
      </c>
      <c r="J34" s="295"/>
      <c r="K34" s="62">
        <v>1</v>
      </c>
      <c r="L34" s="62">
        <v>1</v>
      </c>
      <c r="M34" s="62">
        <v>1</v>
      </c>
      <c r="N34" s="14" t="s">
        <v>38</v>
      </c>
      <c r="O34" s="70" t="s">
        <v>39</v>
      </c>
      <c r="P34" s="118">
        <v>1</v>
      </c>
      <c r="Q34" s="118">
        <v>1</v>
      </c>
      <c r="R34" s="118">
        <v>1</v>
      </c>
      <c r="S34" s="247">
        <f t="shared" si="5"/>
        <v>1</v>
      </c>
      <c r="T34" s="248">
        <f t="shared" si="4"/>
        <v>1</v>
      </c>
    </row>
    <row r="35" spans="1:21" s="69" customFormat="1" ht="105.75" customHeight="1" x14ac:dyDescent="0.25">
      <c r="A35" s="310"/>
      <c r="B35" s="274"/>
      <c r="C35" s="271"/>
      <c r="D35" s="268"/>
      <c r="E35" s="268"/>
      <c r="F35" s="268"/>
      <c r="G35" s="268"/>
      <c r="H35" s="268"/>
      <c r="I35" s="112" t="s">
        <v>272</v>
      </c>
      <c r="J35" s="295"/>
      <c r="K35" s="62">
        <v>1</v>
      </c>
      <c r="L35" s="62">
        <v>1</v>
      </c>
      <c r="M35" s="62">
        <v>1</v>
      </c>
      <c r="N35" s="14" t="s">
        <v>38</v>
      </c>
      <c r="O35" s="70" t="s">
        <v>39</v>
      </c>
      <c r="P35" s="118">
        <v>1</v>
      </c>
      <c r="Q35" s="118">
        <v>1</v>
      </c>
      <c r="R35" s="118">
        <v>1</v>
      </c>
      <c r="S35" s="247">
        <f t="shared" si="5"/>
        <v>1</v>
      </c>
      <c r="T35" s="248">
        <f t="shared" si="4"/>
        <v>1</v>
      </c>
    </row>
    <row r="36" spans="1:21" ht="105.75" customHeight="1" x14ac:dyDescent="0.25">
      <c r="A36" s="310"/>
      <c r="B36" s="274"/>
      <c r="C36" s="271"/>
      <c r="D36" s="268"/>
      <c r="E36" s="268"/>
      <c r="F36" s="268"/>
      <c r="G36" s="268"/>
      <c r="H36" s="268"/>
      <c r="I36" s="80" t="s">
        <v>273</v>
      </c>
      <c r="J36" s="288"/>
      <c r="K36" s="62">
        <v>1</v>
      </c>
      <c r="L36" s="62">
        <v>1</v>
      </c>
      <c r="M36" s="62">
        <v>1</v>
      </c>
      <c r="N36" s="14" t="s">
        <v>38</v>
      </c>
      <c r="O36" s="70" t="s">
        <v>39</v>
      </c>
      <c r="P36" s="118">
        <v>1</v>
      </c>
      <c r="Q36" s="118">
        <v>1</v>
      </c>
      <c r="R36" s="118">
        <v>1</v>
      </c>
      <c r="S36" s="247">
        <f t="shared" si="5"/>
        <v>1</v>
      </c>
      <c r="T36" s="248">
        <f t="shared" si="4"/>
        <v>1</v>
      </c>
    </row>
    <row r="37" spans="1:21" s="69" customFormat="1" ht="105.75" customHeight="1" x14ac:dyDescent="0.25">
      <c r="A37" s="310"/>
      <c r="B37" s="274"/>
      <c r="C37" s="271"/>
      <c r="D37" s="268"/>
      <c r="E37" s="268"/>
      <c r="F37" s="268"/>
      <c r="G37" s="268"/>
      <c r="H37" s="268"/>
      <c r="I37" s="112" t="s">
        <v>274</v>
      </c>
      <c r="J37" s="288"/>
      <c r="K37" s="62">
        <v>1</v>
      </c>
      <c r="L37" s="62">
        <v>1</v>
      </c>
      <c r="M37" s="62">
        <v>1</v>
      </c>
      <c r="N37" s="14" t="s">
        <v>38</v>
      </c>
      <c r="O37" s="70" t="s">
        <v>39</v>
      </c>
      <c r="P37" s="118">
        <v>1</v>
      </c>
      <c r="Q37" s="118">
        <v>1</v>
      </c>
      <c r="R37" s="118">
        <v>1</v>
      </c>
      <c r="S37" s="247">
        <f t="shared" si="5"/>
        <v>1</v>
      </c>
      <c r="T37" s="248">
        <f t="shared" si="4"/>
        <v>1</v>
      </c>
    </row>
    <row r="38" spans="1:21" s="69" customFormat="1" ht="105.75" customHeight="1" x14ac:dyDescent="0.25">
      <c r="A38" s="310"/>
      <c r="B38" s="274"/>
      <c r="C38" s="271"/>
      <c r="D38" s="268"/>
      <c r="E38" s="268"/>
      <c r="F38" s="268"/>
      <c r="G38" s="268"/>
      <c r="H38" s="268"/>
      <c r="I38" s="112" t="s">
        <v>275</v>
      </c>
      <c r="J38" s="288"/>
      <c r="K38" s="62">
        <v>1</v>
      </c>
      <c r="L38" s="62">
        <v>1</v>
      </c>
      <c r="M38" s="62">
        <v>1</v>
      </c>
      <c r="N38" s="14" t="s">
        <v>38</v>
      </c>
      <c r="O38" s="70" t="s">
        <v>39</v>
      </c>
      <c r="P38" s="118">
        <v>1</v>
      </c>
      <c r="Q38" s="118">
        <v>1</v>
      </c>
      <c r="R38" s="118">
        <v>1</v>
      </c>
      <c r="S38" s="247">
        <f t="shared" si="5"/>
        <v>1</v>
      </c>
      <c r="T38" s="248">
        <f t="shared" si="4"/>
        <v>1</v>
      </c>
    </row>
    <row r="39" spans="1:21" ht="93.75" customHeight="1" x14ac:dyDescent="0.25">
      <c r="A39" s="310"/>
      <c r="B39" s="275"/>
      <c r="C39" s="272"/>
      <c r="D39" s="269"/>
      <c r="E39" s="268"/>
      <c r="F39" s="268"/>
      <c r="G39" s="268"/>
      <c r="H39" s="268"/>
      <c r="I39" s="112" t="s">
        <v>276</v>
      </c>
      <c r="J39" s="279"/>
      <c r="K39" s="62">
        <v>10</v>
      </c>
      <c r="L39" s="62">
        <v>10</v>
      </c>
      <c r="M39" s="62">
        <v>10</v>
      </c>
      <c r="N39" s="14" t="s">
        <v>38</v>
      </c>
      <c r="O39" s="70" t="s">
        <v>39</v>
      </c>
      <c r="P39" s="118">
        <v>1</v>
      </c>
      <c r="Q39" s="118">
        <v>1</v>
      </c>
      <c r="R39" s="118">
        <v>1</v>
      </c>
      <c r="S39" s="247">
        <f t="shared" si="5"/>
        <v>0.1</v>
      </c>
      <c r="T39" s="248">
        <f t="shared" si="4"/>
        <v>0.1</v>
      </c>
    </row>
    <row r="40" spans="1:21" s="69" customFormat="1" ht="93.75" customHeight="1" x14ac:dyDescent="0.25">
      <c r="A40" s="281"/>
      <c r="B40" s="168">
        <v>2020002122</v>
      </c>
      <c r="C40" s="167" t="s">
        <v>375</v>
      </c>
      <c r="D40" s="165">
        <v>160544</v>
      </c>
      <c r="E40" s="269"/>
      <c r="F40" s="165"/>
      <c r="G40" s="165"/>
      <c r="H40" s="165"/>
      <c r="I40" s="127" t="s">
        <v>368</v>
      </c>
      <c r="J40" s="176">
        <v>270000000</v>
      </c>
      <c r="K40" s="62">
        <v>0</v>
      </c>
      <c r="L40" s="62">
        <v>1</v>
      </c>
      <c r="M40" s="62">
        <v>1</v>
      </c>
      <c r="N40" s="14" t="s">
        <v>38</v>
      </c>
      <c r="O40" s="70" t="s">
        <v>39</v>
      </c>
      <c r="P40" s="118">
        <v>1</v>
      </c>
      <c r="Q40" s="118">
        <v>1</v>
      </c>
      <c r="R40" s="118">
        <v>1</v>
      </c>
      <c r="S40" s="247">
        <f t="shared" si="5"/>
        <v>1</v>
      </c>
      <c r="T40" s="248">
        <f t="shared" si="4"/>
        <v>1</v>
      </c>
    </row>
    <row r="41" spans="1:21" ht="91.5" customHeight="1" x14ac:dyDescent="0.25">
      <c r="A41" s="280">
        <v>7</v>
      </c>
      <c r="B41" s="273">
        <v>2020002123</v>
      </c>
      <c r="C41" s="270" t="s">
        <v>376</v>
      </c>
      <c r="D41" s="267" t="s">
        <v>308</v>
      </c>
      <c r="E41" s="267" t="s">
        <v>286</v>
      </c>
      <c r="F41" s="267" t="s">
        <v>287</v>
      </c>
      <c r="G41" s="267" t="s">
        <v>310</v>
      </c>
      <c r="H41" s="267" t="s">
        <v>309</v>
      </c>
      <c r="I41" s="80" t="s">
        <v>100</v>
      </c>
      <c r="J41" s="291">
        <v>803533922</v>
      </c>
      <c r="K41" s="6">
        <v>8</v>
      </c>
      <c r="L41" s="14">
        <v>8</v>
      </c>
      <c r="M41" s="14">
        <v>8</v>
      </c>
      <c r="N41" s="14" t="s">
        <v>40</v>
      </c>
      <c r="O41" s="70" t="s">
        <v>41</v>
      </c>
      <c r="P41" s="118">
        <v>6</v>
      </c>
      <c r="Q41" s="118">
        <v>6</v>
      </c>
      <c r="R41" s="118">
        <v>6</v>
      </c>
      <c r="S41" s="247">
        <f t="shared" si="5"/>
        <v>0.75</v>
      </c>
      <c r="T41" s="248">
        <f t="shared" si="4"/>
        <v>0.75</v>
      </c>
      <c r="U41" s="223"/>
    </row>
    <row r="42" spans="1:21" ht="49.5" customHeight="1" x14ac:dyDescent="0.25">
      <c r="A42" s="310"/>
      <c r="B42" s="274"/>
      <c r="C42" s="271"/>
      <c r="D42" s="268"/>
      <c r="E42" s="268"/>
      <c r="F42" s="268"/>
      <c r="G42" s="268"/>
      <c r="H42" s="268"/>
      <c r="I42" s="80" t="s">
        <v>99</v>
      </c>
      <c r="J42" s="271"/>
      <c r="K42" s="6">
        <v>1</v>
      </c>
      <c r="L42" s="14">
        <v>1</v>
      </c>
      <c r="M42" s="14">
        <v>1</v>
      </c>
      <c r="N42" s="14" t="s">
        <v>40</v>
      </c>
      <c r="O42" s="70" t="s">
        <v>41</v>
      </c>
      <c r="P42" s="118">
        <v>1</v>
      </c>
      <c r="Q42" s="118">
        <v>1</v>
      </c>
      <c r="R42" s="118">
        <v>1</v>
      </c>
      <c r="S42" s="247">
        <f t="shared" si="5"/>
        <v>1</v>
      </c>
      <c r="T42" s="248">
        <f t="shared" si="4"/>
        <v>1</v>
      </c>
    </row>
    <row r="43" spans="1:21" ht="54.75" customHeight="1" x14ac:dyDescent="0.25">
      <c r="A43" s="310"/>
      <c r="B43" s="274"/>
      <c r="C43" s="271"/>
      <c r="D43" s="268"/>
      <c r="E43" s="268"/>
      <c r="F43" s="268"/>
      <c r="G43" s="268"/>
      <c r="H43" s="268"/>
      <c r="I43" s="80" t="s">
        <v>162</v>
      </c>
      <c r="J43" s="271"/>
      <c r="K43" s="6">
        <v>0</v>
      </c>
      <c r="L43" s="14">
        <v>2</v>
      </c>
      <c r="M43" s="14">
        <v>2</v>
      </c>
      <c r="N43" s="14" t="s">
        <v>40</v>
      </c>
      <c r="O43" s="70" t="s">
        <v>41</v>
      </c>
      <c r="P43" s="118">
        <v>0</v>
      </c>
      <c r="Q43" s="118">
        <v>2</v>
      </c>
      <c r="R43" s="118">
        <v>2</v>
      </c>
      <c r="S43" s="247">
        <f t="shared" si="5"/>
        <v>1</v>
      </c>
      <c r="T43" s="248">
        <f t="shared" si="4"/>
        <v>1</v>
      </c>
    </row>
    <row r="44" spans="1:21" ht="69.75" customHeight="1" x14ac:dyDescent="0.25">
      <c r="A44" s="310"/>
      <c r="B44" s="274"/>
      <c r="C44" s="271"/>
      <c r="D44" s="268"/>
      <c r="E44" s="268"/>
      <c r="F44" s="268"/>
      <c r="G44" s="268"/>
      <c r="H44" s="268"/>
      <c r="I44" s="91" t="s">
        <v>163</v>
      </c>
      <c r="J44" s="271"/>
      <c r="K44" s="6">
        <v>0</v>
      </c>
      <c r="L44" s="14">
        <v>4</v>
      </c>
      <c r="M44" s="14">
        <v>4</v>
      </c>
      <c r="N44" s="14" t="s">
        <v>40</v>
      </c>
      <c r="O44" s="70" t="s">
        <v>41</v>
      </c>
      <c r="P44" s="118">
        <v>0</v>
      </c>
      <c r="Q44" s="118">
        <v>4</v>
      </c>
      <c r="R44" s="118">
        <v>4</v>
      </c>
      <c r="S44" s="247">
        <f t="shared" si="5"/>
        <v>1</v>
      </c>
      <c r="T44" s="248">
        <f t="shared" ref="T44" si="6">R44/M44</f>
        <v>1</v>
      </c>
    </row>
    <row r="45" spans="1:21" ht="69.75" customHeight="1" x14ac:dyDescent="0.25">
      <c r="A45" s="310"/>
      <c r="B45" s="274"/>
      <c r="C45" s="271"/>
      <c r="D45" s="268"/>
      <c r="E45" s="268"/>
      <c r="F45" s="268"/>
      <c r="G45" s="268"/>
      <c r="H45" s="268"/>
      <c r="I45" s="91" t="s">
        <v>164</v>
      </c>
      <c r="J45" s="271"/>
      <c r="K45" s="6">
        <v>0</v>
      </c>
      <c r="L45" s="89">
        <v>1</v>
      </c>
      <c r="M45" s="89">
        <v>1</v>
      </c>
      <c r="N45" s="14" t="s">
        <v>40</v>
      </c>
      <c r="O45" s="70" t="s">
        <v>41</v>
      </c>
      <c r="P45" s="220">
        <v>0</v>
      </c>
      <c r="Q45" s="220">
        <v>1</v>
      </c>
      <c r="R45" s="220">
        <v>1</v>
      </c>
      <c r="S45" s="247">
        <f t="shared" si="5"/>
        <v>1</v>
      </c>
      <c r="T45" s="248">
        <f>R45/M45</f>
        <v>1</v>
      </c>
    </row>
    <row r="46" spans="1:21" ht="69.75" customHeight="1" x14ac:dyDescent="0.25">
      <c r="A46" s="310"/>
      <c r="B46" s="274"/>
      <c r="C46" s="271"/>
      <c r="D46" s="268"/>
      <c r="E46" s="268"/>
      <c r="F46" s="268"/>
      <c r="G46" s="268"/>
      <c r="H46" s="268"/>
      <c r="I46" s="91" t="s">
        <v>106</v>
      </c>
      <c r="J46" s="271"/>
      <c r="K46" s="6">
        <v>0</v>
      </c>
      <c r="L46" s="89">
        <v>1</v>
      </c>
      <c r="M46" s="89">
        <v>1</v>
      </c>
      <c r="N46" s="14" t="s">
        <v>40</v>
      </c>
      <c r="O46" s="70" t="s">
        <v>41</v>
      </c>
      <c r="P46" s="220">
        <v>0</v>
      </c>
      <c r="Q46" s="220">
        <v>1</v>
      </c>
      <c r="R46" s="220">
        <v>1</v>
      </c>
      <c r="S46" s="247">
        <f t="shared" si="5"/>
        <v>1</v>
      </c>
      <c r="T46" s="248">
        <f>R46/M46</f>
        <v>1</v>
      </c>
    </row>
    <row r="47" spans="1:21" ht="69.75" customHeight="1" x14ac:dyDescent="0.25">
      <c r="A47" s="310"/>
      <c r="B47" s="274"/>
      <c r="C47" s="271"/>
      <c r="D47" s="268"/>
      <c r="E47" s="268"/>
      <c r="F47" s="268"/>
      <c r="G47" s="268"/>
      <c r="H47" s="268"/>
      <c r="I47" s="91" t="s">
        <v>165</v>
      </c>
      <c r="J47" s="271"/>
      <c r="K47" s="6">
        <v>1</v>
      </c>
      <c r="L47" s="89">
        <v>1</v>
      </c>
      <c r="M47" s="89">
        <v>1</v>
      </c>
      <c r="N47" s="14" t="s">
        <v>40</v>
      </c>
      <c r="O47" s="70" t="s">
        <v>41</v>
      </c>
      <c r="P47" s="220">
        <v>1</v>
      </c>
      <c r="Q47" s="220">
        <v>1</v>
      </c>
      <c r="R47" s="220">
        <v>1</v>
      </c>
      <c r="S47" s="247">
        <f t="shared" si="5"/>
        <v>1</v>
      </c>
      <c r="T47" s="249">
        <f>R47/M47</f>
        <v>1</v>
      </c>
    </row>
    <row r="48" spans="1:21" ht="54.75" customHeight="1" x14ac:dyDescent="0.25">
      <c r="A48" s="310"/>
      <c r="B48" s="274"/>
      <c r="C48" s="271"/>
      <c r="D48" s="268"/>
      <c r="E48" s="268"/>
      <c r="F48" s="268"/>
      <c r="G48" s="268"/>
      <c r="H48" s="268"/>
      <c r="I48" s="278" t="s">
        <v>161</v>
      </c>
      <c r="J48" s="271"/>
      <c r="K48" s="278">
        <v>0</v>
      </c>
      <c r="L48" s="280">
        <v>1</v>
      </c>
      <c r="M48" s="280">
        <v>1</v>
      </c>
      <c r="N48" s="282" t="s">
        <v>40</v>
      </c>
      <c r="O48" s="284" t="s">
        <v>41</v>
      </c>
      <c r="P48" s="286">
        <v>1</v>
      </c>
      <c r="Q48" s="286">
        <v>1</v>
      </c>
      <c r="R48" s="286">
        <v>1</v>
      </c>
      <c r="S48" s="289">
        <f t="shared" si="5"/>
        <v>1</v>
      </c>
      <c r="T48" s="276">
        <f>R48/M48</f>
        <v>1</v>
      </c>
    </row>
    <row r="49" spans="1:20" ht="24" customHeight="1" x14ac:dyDescent="0.25">
      <c r="A49" s="310"/>
      <c r="B49" s="275"/>
      <c r="C49" s="272"/>
      <c r="D49" s="269"/>
      <c r="E49" s="268"/>
      <c r="F49" s="268"/>
      <c r="G49" s="268"/>
      <c r="H49" s="268"/>
      <c r="I49" s="279"/>
      <c r="J49" s="272"/>
      <c r="K49" s="279"/>
      <c r="L49" s="281"/>
      <c r="M49" s="281"/>
      <c r="N49" s="283"/>
      <c r="O49" s="285"/>
      <c r="P49" s="287"/>
      <c r="Q49" s="287"/>
      <c r="R49" s="287"/>
      <c r="S49" s="290"/>
      <c r="T49" s="277"/>
    </row>
    <row r="50" spans="1:20" s="69" customFormat="1" ht="71.25" customHeight="1" x14ac:dyDescent="0.25">
      <c r="A50" s="281"/>
      <c r="B50" s="168">
        <v>2020002122</v>
      </c>
      <c r="C50" s="167" t="s">
        <v>377</v>
      </c>
      <c r="D50" s="165">
        <v>160544</v>
      </c>
      <c r="E50" s="269"/>
      <c r="F50" s="269"/>
      <c r="G50" s="269"/>
      <c r="H50" s="269"/>
      <c r="I50" s="169" t="s">
        <v>369</v>
      </c>
      <c r="J50" s="175">
        <v>171000000</v>
      </c>
      <c r="K50" s="169">
        <v>1</v>
      </c>
      <c r="L50" s="166">
        <v>1</v>
      </c>
      <c r="M50" s="166">
        <v>1</v>
      </c>
      <c r="N50" s="170" t="s">
        <v>40</v>
      </c>
      <c r="O50" s="219" t="s">
        <v>41</v>
      </c>
      <c r="P50" s="221">
        <v>1</v>
      </c>
      <c r="Q50" s="221">
        <v>1</v>
      </c>
      <c r="R50" s="221">
        <v>1</v>
      </c>
      <c r="S50" s="247">
        <f t="shared" ref="S50:T53" si="7">Q50/L50</f>
        <v>1</v>
      </c>
      <c r="T50" s="250">
        <f t="shared" si="7"/>
        <v>1</v>
      </c>
    </row>
    <row r="51" spans="1:20" ht="48.75" customHeight="1" x14ac:dyDescent="0.25">
      <c r="A51" s="280">
        <v>8</v>
      </c>
      <c r="B51" s="273">
        <v>2020002123</v>
      </c>
      <c r="C51" s="270" t="s">
        <v>314</v>
      </c>
      <c r="D51" s="267">
        <v>160547</v>
      </c>
      <c r="E51" s="124"/>
      <c r="F51" s="268" t="s">
        <v>287</v>
      </c>
      <c r="G51" s="267" t="s">
        <v>310</v>
      </c>
      <c r="H51" s="267" t="s">
        <v>309</v>
      </c>
      <c r="I51" s="80" t="s">
        <v>139</v>
      </c>
      <c r="J51" s="291">
        <v>775168843</v>
      </c>
      <c r="K51" s="78">
        <v>1</v>
      </c>
      <c r="L51" s="78">
        <v>1</v>
      </c>
      <c r="M51" s="78">
        <v>1</v>
      </c>
      <c r="N51" s="14" t="s">
        <v>42</v>
      </c>
      <c r="O51" s="219" t="s">
        <v>39</v>
      </c>
      <c r="P51" s="221">
        <v>1</v>
      </c>
      <c r="Q51" s="221">
        <v>1</v>
      </c>
      <c r="R51" s="221">
        <v>1</v>
      </c>
      <c r="S51" s="247">
        <f t="shared" si="7"/>
        <v>1</v>
      </c>
      <c r="T51" s="250">
        <f t="shared" si="7"/>
        <v>1</v>
      </c>
    </row>
    <row r="52" spans="1:20" ht="160.5" customHeight="1" x14ac:dyDescent="0.25">
      <c r="A52" s="310"/>
      <c r="B52" s="274"/>
      <c r="C52" s="271"/>
      <c r="D52" s="268"/>
      <c r="E52" s="268" t="s">
        <v>286</v>
      </c>
      <c r="F52" s="268"/>
      <c r="G52" s="268"/>
      <c r="H52" s="268"/>
      <c r="I52" s="80" t="s">
        <v>101</v>
      </c>
      <c r="J52" s="292"/>
      <c r="K52" s="78">
        <v>7</v>
      </c>
      <c r="L52" s="62">
        <v>7</v>
      </c>
      <c r="M52" s="62">
        <v>7</v>
      </c>
      <c r="N52" s="14" t="s">
        <v>42</v>
      </c>
      <c r="O52" s="70" t="s">
        <v>39</v>
      </c>
      <c r="P52" s="118">
        <v>7</v>
      </c>
      <c r="Q52" s="118">
        <v>7</v>
      </c>
      <c r="R52" s="118">
        <v>7</v>
      </c>
      <c r="S52" s="247">
        <f t="shared" si="7"/>
        <v>1</v>
      </c>
      <c r="T52" s="255">
        <f t="shared" si="7"/>
        <v>1</v>
      </c>
    </row>
    <row r="53" spans="1:20" ht="118.5" customHeight="1" x14ac:dyDescent="0.25">
      <c r="A53" s="310"/>
      <c r="B53" s="274"/>
      <c r="C53" s="271"/>
      <c r="D53" s="268"/>
      <c r="E53" s="268"/>
      <c r="F53" s="268"/>
      <c r="G53" s="268"/>
      <c r="H53" s="268"/>
      <c r="I53" s="80" t="s">
        <v>140</v>
      </c>
      <c r="J53" s="292"/>
      <c r="K53" s="62">
        <v>1</v>
      </c>
      <c r="L53" s="62">
        <v>2</v>
      </c>
      <c r="M53" s="62">
        <v>3</v>
      </c>
      <c r="N53" s="14" t="s">
        <v>42</v>
      </c>
      <c r="O53" s="70" t="s">
        <v>39</v>
      </c>
      <c r="P53" s="118">
        <v>2</v>
      </c>
      <c r="Q53" s="118">
        <v>2</v>
      </c>
      <c r="R53" s="118">
        <v>2</v>
      </c>
      <c r="S53" s="247">
        <f t="shared" si="7"/>
        <v>1</v>
      </c>
      <c r="T53" s="255">
        <f t="shared" si="7"/>
        <v>0.66666666666666663</v>
      </c>
    </row>
    <row r="54" spans="1:20" ht="109.5" customHeight="1" x14ac:dyDescent="0.25">
      <c r="A54" s="310"/>
      <c r="B54" s="274"/>
      <c r="C54" s="271"/>
      <c r="D54" s="268"/>
      <c r="E54" s="268"/>
      <c r="F54" s="268"/>
      <c r="G54" s="268"/>
      <c r="H54" s="268"/>
      <c r="I54" s="80" t="s">
        <v>141</v>
      </c>
      <c r="J54" s="292"/>
      <c r="K54" s="62">
        <v>3</v>
      </c>
      <c r="L54" s="62">
        <v>0</v>
      </c>
      <c r="M54" s="62">
        <v>3</v>
      </c>
      <c r="N54" s="14" t="s">
        <v>42</v>
      </c>
      <c r="O54" s="70" t="s">
        <v>39</v>
      </c>
      <c r="P54" s="118">
        <v>1</v>
      </c>
      <c r="Q54" s="118">
        <v>1</v>
      </c>
      <c r="R54" s="118">
        <v>1</v>
      </c>
      <c r="S54" s="247">
        <v>1</v>
      </c>
      <c r="T54" s="250">
        <f t="shared" ref="T54:T74" si="8">R54/M54</f>
        <v>0.33333333333333331</v>
      </c>
    </row>
    <row r="55" spans="1:20" ht="109.5" customHeight="1" x14ac:dyDescent="0.25">
      <c r="A55" s="310"/>
      <c r="B55" s="274"/>
      <c r="C55" s="271"/>
      <c r="D55" s="268"/>
      <c r="E55" s="268"/>
      <c r="F55" s="268"/>
      <c r="G55" s="268"/>
      <c r="H55" s="268"/>
      <c r="I55" s="80" t="s">
        <v>142</v>
      </c>
      <c r="J55" s="292"/>
      <c r="K55" s="62">
        <v>1</v>
      </c>
      <c r="L55" s="62">
        <v>1</v>
      </c>
      <c r="M55" s="62">
        <v>2</v>
      </c>
      <c r="N55" s="14" t="s">
        <v>42</v>
      </c>
      <c r="O55" s="70" t="s">
        <v>39</v>
      </c>
      <c r="P55" s="118">
        <v>0</v>
      </c>
      <c r="Q55" s="118">
        <v>0</v>
      </c>
      <c r="R55" s="118">
        <v>0</v>
      </c>
      <c r="S55" s="247">
        <f t="shared" ref="S55:S65" si="9">Q55/L55</f>
        <v>0</v>
      </c>
      <c r="T55" s="250">
        <f t="shared" si="8"/>
        <v>0</v>
      </c>
    </row>
    <row r="56" spans="1:20" ht="109.5" customHeight="1" x14ac:dyDescent="0.25">
      <c r="A56" s="310"/>
      <c r="B56" s="274"/>
      <c r="C56" s="271"/>
      <c r="D56" s="268"/>
      <c r="E56" s="268"/>
      <c r="F56" s="268"/>
      <c r="G56" s="268"/>
      <c r="H56" s="268"/>
      <c r="I56" s="80" t="s">
        <v>144</v>
      </c>
      <c r="J56" s="292"/>
      <c r="K56" s="62">
        <v>1</v>
      </c>
      <c r="L56" s="62">
        <v>1</v>
      </c>
      <c r="M56" s="62">
        <v>1</v>
      </c>
      <c r="N56" s="14" t="s">
        <v>42</v>
      </c>
      <c r="O56" s="70" t="s">
        <v>39</v>
      </c>
      <c r="P56" s="118">
        <v>0</v>
      </c>
      <c r="Q56" s="118">
        <v>0</v>
      </c>
      <c r="R56" s="118">
        <v>0</v>
      </c>
      <c r="S56" s="247">
        <f t="shared" si="9"/>
        <v>0</v>
      </c>
      <c r="T56" s="250">
        <f t="shared" si="8"/>
        <v>0</v>
      </c>
    </row>
    <row r="57" spans="1:20" ht="109.5" customHeight="1" x14ac:dyDescent="0.25">
      <c r="A57" s="310"/>
      <c r="B57" s="274"/>
      <c r="C57" s="271"/>
      <c r="D57" s="268"/>
      <c r="E57" s="268"/>
      <c r="F57" s="268"/>
      <c r="G57" s="268"/>
      <c r="H57" s="268"/>
      <c r="I57" s="80" t="s">
        <v>145</v>
      </c>
      <c r="J57" s="292"/>
      <c r="K57" s="62">
        <v>1</v>
      </c>
      <c r="L57" s="62">
        <v>1</v>
      </c>
      <c r="M57" s="62">
        <v>1</v>
      </c>
      <c r="N57" s="14" t="s">
        <v>42</v>
      </c>
      <c r="O57" s="70" t="s">
        <v>39</v>
      </c>
      <c r="P57" s="118">
        <v>0</v>
      </c>
      <c r="Q57" s="118">
        <v>0</v>
      </c>
      <c r="R57" s="118">
        <v>0</v>
      </c>
      <c r="S57" s="247">
        <f t="shared" si="9"/>
        <v>0</v>
      </c>
      <c r="T57" s="250">
        <f t="shared" si="8"/>
        <v>0</v>
      </c>
    </row>
    <row r="58" spans="1:20" ht="109.5" customHeight="1" x14ac:dyDescent="0.25">
      <c r="A58" s="310"/>
      <c r="B58" s="274"/>
      <c r="C58" s="271"/>
      <c r="D58" s="268"/>
      <c r="E58" s="268"/>
      <c r="F58" s="268"/>
      <c r="G58" s="268"/>
      <c r="H58" s="268"/>
      <c r="I58" s="80" t="s">
        <v>198</v>
      </c>
      <c r="J58" s="292"/>
      <c r="K58" s="62">
        <v>1</v>
      </c>
      <c r="L58" s="62">
        <v>1</v>
      </c>
      <c r="M58" s="62">
        <v>1</v>
      </c>
      <c r="N58" s="14" t="s">
        <v>42</v>
      </c>
      <c r="O58" s="70" t="s">
        <v>39</v>
      </c>
      <c r="P58" s="118">
        <v>0</v>
      </c>
      <c r="Q58" s="118">
        <v>0</v>
      </c>
      <c r="R58" s="118">
        <v>0</v>
      </c>
      <c r="S58" s="247">
        <f t="shared" si="9"/>
        <v>0</v>
      </c>
      <c r="T58" s="248">
        <f t="shared" si="8"/>
        <v>0</v>
      </c>
    </row>
    <row r="59" spans="1:20" ht="109.5" customHeight="1" x14ac:dyDescent="0.25">
      <c r="A59" s="310"/>
      <c r="B59" s="274"/>
      <c r="C59" s="271"/>
      <c r="D59" s="268"/>
      <c r="E59" s="268"/>
      <c r="F59" s="268"/>
      <c r="G59" s="268"/>
      <c r="H59" s="268"/>
      <c r="I59" s="80" t="s">
        <v>143</v>
      </c>
      <c r="J59" s="292"/>
      <c r="K59" s="62">
        <v>1</v>
      </c>
      <c r="L59" s="62">
        <v>1</v>
      </c>
      <c r="M59" s="62">
        <v>1</v>
      </c>
      <c r="N59" s="14" t="s">
        <v>42</v>
      </c>
      <c r="O59" s="70" t="s">
        <v>39</v>
      </c>
      <c r="P59" s="118">
        <v>0</v>
      </c>
      <c r="Q59" s="118">
        <v>1</v>
      </c>
      <c r="R59" s="118">
        <v>1</v>
      </c>
      <c r="S59" s="247">
        <f t="shared" si="9"/>
        <v>1</v>
      </c>
      <c r="T59" s="248">
        <f t="shared" si="8"/>
        <v>1</v>
      </c>
    </row>
    <row r="60" spans="1:20" s="69" customFormat="1" ht="109.5" customHeight="1" x14ac:dyDescent="0.25">
      <c r="A60" s="310"/>
      <c r="B60" s="275"/>
      <c r="C60" s="272"/>
      <c r="D60" s="269"/>
      <c r="E60" s="268"/>
      <c r="F60" s="268"/>
      <c r="G60" s="268"/>
      <c r="H60" s="268"/>
      <c r="I60" s="127" t="s">
        <v>311</v>
      </c>
      <c r="J60" s="293"/>
      <c r="K60" s="62">
        <v>1</v>
      </c>
      <c r="L60" s="62">
        <v>1</v>
      </c>
      <c r="M60" s="62">
        <v>1</v>
      </c>
      <c r="N60" s="14" t="s">
        <v>42</v>
      </c>
      <c r="O60" s="70" t="s">
        <v>39</v>
      </c>
      <c r="P60" s="118">
        <v>0</v>
      </c>
      <c r="Q60" s="118">
        <v>0</v>
      </c>
      <c r="R60" s="118">
        <v>0</v>
      </c>
      <c r="S60" s="247">
        <f t="shared" si="9"/>
        <v>0</v>
      </c>
      <c r="T60" s="248">
        <f t="shared" si="8"/>
        <v>0</v>
      </c>
    </row>
    <row r="61" spans="1:20" s="69" customFormat="1" ht="109.5" customHeight="1" x14ac:dyDescent="0.25">
      <c r="A61" s="310"/>
      <c r="B61" s="129">
        <v>2020002122</v>
      </c>
      <c r="C61" s="72" t="s">
        <v>313</v>
      </c>
      <c r="D61" s="131">
        <v>160544</v>
      </c>
      <c r="E61" s="269"/>
      <c r="F61" s="269"/>
      <c r="G61" s="269"/>
      <c r="H61" s="269"/>
      <c r="I61" s="127" t="s">
        <v>312</v>
      </c>
      <c r="J61" s="137">
        <v>139000000</v>
      </c>
      <c r="K61" s="62">
        <v>0</v>
      </c>
      <c r="L61" s="62">
        <v>1</v>
      </c>
      <c r="M61" s="62">
        <v>1</v>
      </c>
      <c r="N61" s="14" t="s">
        <v>42</v>
      </c>
      <c r="O61" s="70" t="s">
        <v>39</v>
      </c>
      <c r="P61" s="118">
        <v>0</v>
      </c>
      <c r="Q61" s="118">
        <v>1</v>
      </c>
      <c r="R61" s="118">
        <v>1</v>
      </c>
      <c r="S61" s="247">
        <f t="shared" si="9"/>
        <v>1</v>
      </c>
      <c r="T61" s="248">
        <f t="shared" si="8"/>
        <v>1</v>
      </c>
    </row>
    <row r="62" spans="1:20" ht="109.5" customHeight="1" x14ac:dyDescent="0.25">
      <c r="A62" s="280">
        <v>9</v>
      </c>
      <c r="B62" s="273">
        <v>2020002123</v>
      </c>
      <c r="C62" s="270" t="s">
        <v>316</v>
      </c>
      <c r="D62" s="267">
        <v>160547</v>
      </c>
      <c r="E62" s="278" t="s">
        <v>286</v>
      </c>
      <c r="F62" s="267" t="s">
        <v>287</v>
      </c>
      <c r="G62" s="278" t="s">
        <v>310</v>
      </c>
      <c r="H62" s="267" t="s">
        <v>309</v>
      </c>
      <c r="I62" s="80" t="s">
        <v>71</v>
      </c>
      <c r="J62" s="294">
        <v>264630915</v>
      </c>
      <c r="K62" s="62">
        <v>1</v>
      </c>
      <c r="L62" s="62">
        <v>3</v>
      </c>
      <c r="M62" s="62">
        <v>4</v>
      </c>
      <c r="N62" s="14" t="s">
        <v>72</v>
      </c>
      <c r="O62" s="70" t="s">
        <v>39</v>
      </c>
      <c r="P62" s="118">
        <v>2</v>
      </c>
      <c r="Q62" s="118">
        <v>0</v>
      </c>
      <c r="R62" s="118">
        <v>2</v>
      </c>
      <c r="S62" s="247">
        <f t="shared" si="9"/>
        <v>0</v>
      </c>
      <c r="T62" s="248">
        <f t="shared" si="8"/>
        <v>0.5</v>
      </c>
    </row>
    <row r="63" spans="1:20" ht="109.5" customHeight="1" x14ac:dyDescent="0.25">
      <c r="A63" s="310"/>
      <c r="B63" s="274"/>
      <c r="C63" s="271"/>
      <c r="D63" s="268"/>
      <c r="E63" s="288"/>
      <c r="F63" s="268"/>
      <c r="G63" s="288"/>
      <c r="H63" s="268"/>
      <c r="I63" s="80" t="s">
        <v>179</v>
      </c>
      <c r="J63" s="288"/>
      <c r="K63" s="62">
        <v>1</v>
      </c>
      <c r="L63" s="62">
        <v>1</v>
      </c>
      <c r="M63" s="62">
        <v>2</v>
      </c>
      <c r="N63" s="14" t="s">
        <v>72</v>
      </c>
      <c r="O63" s="70" t="s">
        <v>39</v>
      </c>
      <c r="P63" s="118">
        <v>1</v>
      </c>
      <c r="Q63" s="118">
        <v>0</v>
      </c>
      <c r="R63" s="118">
        <v>1</v>
      </c>
      <c r="S63" s="247">
        <f t="shared" si="9"/>
        <v>0</v>
      </c>
      <c r="T63" s="248">
        <f t="shared" si="8"/>
        <v>0.5</v>
      </c>
    </row>
    <row r="64" spans="1:20" ht="109.5" customHeight="1" x14ac:dyDescent="0.25">
      <c r="A64" s="310"/>
      <c r="B64" s="274"/>
      <c r="C64" s="271"/>
      <c r="D64" s="268"/>
      <c r="E64" s="288"/>
      <c r="F64" s="268"/>
      <c r="G64" s="288"/>
      <c r="H64" s="268"/>
      <c r="I64" s="80" t="s">
        <v>180</v>
      </c>
      <c r="J64" s="288"/>
      <c r="K64" s="62">
        <v>1</v>
      </c>
      <c r="L64" s="62">
        <v>1</v>
      </c>
      <c r="M64" s="62">
        <v>1</v>
      </c>
      <c r="N64" s="14" t="s">
        <v>72</v>
      </c>
      <c r="O64" s="70" t="s">
        <v>39</v>
      </c>
      <c r="P64" s="118">
        <v>0</v>
      </c>
      <c r="Q64" s="118">
        <v>0</v>
      </c>
      <c r="R64" s="118">
        <v>0</v>
      </c>
      <c r="S64" s="247">
        <f t="shared" si="9"/>
        <v>0</v>
      </c>
      <c r="T64" s="248">
        <f t="shared" si="8"/>
        <v>0</v>
      </c>
    </row>
    <row r="65" spans="1:21" ht="109.5" customHeight="1" x14ac:dyDescent="0.25">
      <c r="A65" s="310"/>
      <c r="B65" s="274"/>
      <c r="C65" s="271"/>
      <c r="D65" s="268"/>
      <c r="E65" s="288"/>
      <c r="F65" s="268"/>
      <c r="G65" s="288"/>
      <c r="H65" s="268"/>
      <c r="I65" s="80" t="s">
        <v>181</v>
      </c>
      <c r="J65" s="288"/>
      <c r="K65" s="62">
        <v>1</v>
      </c>
      <c r="L65" s="62">
        <v>1</v>
      </c>
      <c r="M65" s="62">
        <v>1</v>
      </c>
      <c r="N65" s="14" t="s">
        <v>72</v>
      </c>
      <c r="O65" s="70" t="s">
        <v>39</v>
      </c>
      <c r="P65" s="118">
        <v>0</v>
      </c>
      <c r="Q65" s="118">
        <v>0</v>
      </c>
      <c r="R65" s="118">
        <v>0</v>
      </c>
      <c r="S65" s="247">
        <f t="shared" si="9"/>
        <v>0</v>
      </c>
      <c r="T65" s="248">
        <f t="shared" si="8"/>
        <v>0</v>
      </c>
    </row>
    <row r="66" spans="1:21" ht="109.5" customHeight="1" x14ac:dyDescent="0.25">
      <c r="A66" s="310"/>
      <c r="B66" s="274"/>
      <c r="C66" s="271"/>
      <c r="D66" s="268"/>
      <c r="E66" s="288"/>
      <c r="F66" s="268"/>
      <c r="G66" s="288"/>
      <c r="H66" s="268"/>
      <c r="I66" s="80" t="s">
        <v>197</v>
      </c>
      <c r="J66" s="288"/>
      <c r="K66" s="62">
        <v>1</v>
      </c>
      <c r="L66" s="62">
        <v>0</v>
      </c>
      <c r="M66" s="62">
        <v>1</v>
      </c>
      <c r="N66" s="14" t="s">
        <v>72</v>
      </c>
      <c r="O66" s="70" t="s">
        <v>39</v>
      </c>
      <c r="P66" s="118">
        <v>0</v>
      </c>
      <c r="Q66" s="118">
        <v>0</v>
      </c>
      <c r="R66" s="118">
        <v>0</v>
      </c>
      <c r="S66" s="259">
        <v>0</v>
      </c>
      <c r="T66" s="248">
        <f t="shared" si="8"/>
        <v>0</v>
      </c>
    </row>
    <row r="67" spans="1:21" ht="109.5" customHeight="1" x14ac:dyDescent="0.25">
      <c r="A67" s="310"/>
      <c r="B67" s="274"/>
      <c r="C67" s="271"/>
      <c r="D67" s="268"/>
      <c r="E67" s="288"/>
      <c r="F67" s="268"/>
      <c r="G67" s="288"/>
      <c r="H67" s="268"/>
      <c r="I67" s="80" t="s">
        <v>182</v>
      </c>
      <c r="J67" s="288"/>
      <c r="K67" s="62">
        <v>1</v>
      </c>
      <c r="L67" s="62">
        <v>1</v>
      </c>
      <c r="M67" s="62">
        <v>1</v>
      </c>
      <c r="N67" s="14" t="s">
        <v>72</v>
      </c>
      <c r="O67" s="70" t="s">
        <v>39</v>
      </c>
      <c r="P67" s="118">
        <v>0</v>
      </c>
      <c r="Q67" s="118">
        <v>0</v>
      </c>
      <c r="R67" s="118">
        <v>0</v>
      </c>
      <c r="S67" s="247">
        <f t="shared" ref="S67:S74" si="10">Q67/L67</f>
        <v>0</v>
      </c>
      <c r="T67" s="248">
        <f t="shared" si="8"/>
        <v>0</v>
      </c>
    </row>
    <row r="68" spans="1:21" ht="109.5" customHeight="1" x14ac:dyDescent="0.25">
      <c r="A68" s="310"/>
      <c r="B68" s="274"/>
      <c r="C68" s="271"/>
      <c r="D68" s="268"/>
      <c r="E68" s="288"/>
      <c r="F68" s="268"/>
      <c r="G68" s="288"/>
      <c r="H68" s="268"/>
      <c r="I68" s="80" t="s">
        <v>183</v>
      </c>
      <c r="J68" s="288"/>
      <c r="K68" s="62">
        <v>1</v>
      </c>
      <c r="L68" s="62">
        <v>1</v>
      </c>
      <c r="M68" s="62">
        <v>1</v>
      </c>
      <c r="N68" s="14" t="s">
        <v>72</v>
      </c>
      <c r="O68" s="70" t="s">
        <v>39</v>
      </c>
      <c r="P68" s="118">
        <v>0</v>
      </c>
      <c r="Q68" s="118">
        <v>0</v>
      </c>
      <c r="R68" s="118">
        <v>0</v>
      </c>
      <c r="S68" s="247">
        <f t="shared" si="10"/>
        <v>0</v>
      </c>
      <c r="T68" s="248">
        <f t="shared" si="8"/>
        <v>0</v>
      </c>
    </row>
    <row r="69" spans="1:21" s="69" customFormat="1" ht="109.5" customHeight="1" x14ac:dyDescent="0.25">
      <c r="A69" s="310"/>
      <c r="B69" s="274"/>
      <c r="C69" s="271"/>
      <c r="D69" s="268"/>
      <c r="E69" s="288"/>
      <c r="F69" s="268"/>
      <c r="G69" s="288"/>
      <c r="H69" s="268"/>
      <c r="I69" s="127" t="s">
        <v>362</v>
      </c>
      <c r="J69" s="288"/>
      <c r="K69" s="62">
        <v>0</v>
      </c>
      <c r="L69" s="62">
        <v>1</v>
      </c>
      <c r="M69" s="62">
        <v>1</v>
      </c>
      <c r="N69" s="14" t="s">
        <v>72</v>
      </c>
      <c r="O69" s="70" t="s">
        <v>39</v>
      </c>
      <c r="P69" s="118">
        <v>0</v>
      </c>
      <c r="Q69" s="118">
        <v>1</v>
      </c>
      <c r="R69" s="118">
        <v>1</v>
      </c>
      <c r="S69" s="247">
        <f t="shared" si="10"/>
        <v>1</v>
      </c>
      <c r="T69" s="248">
        <f t="shared" si="8"/>
        <v>1</v>
      </c>
    </row>
    <row r="70" spans="1:21" ht="109.5" customHeight="1" x14ac:dyDescent="0.25">
      <c r="A70" s="310"/>
      <c r="B70" s="274"/>
      <c r="C70" s="271"/>
      <c r="D70" s="268"/>
      <c r="E70" s="288"/>
      <c r="F70" s="268"/>
      <c r="G70" s="288"/>
      <c r="H70" s="268"/>
      <c r="I70" s="80" t="s">
        <v>184</v>
      </c>
      <c r="J70" s="288"/>
      <c r="K70" s="62">
        <v>1</v>
      </c>
      <c r="L70" s="62">
        <v>1</v>
      </c>
      <c r="M70" s="62">
        <v>1</v>
      </c>
      <c r="N70" s="14" t="s">
        <v>72</v>
      </c>
      <c r="O70" s="70" t="s">
        <v>39</v>
      </c>
      <c r="P70" s="118">
        <v>0</v>
      </c>
      <c r="Q70" s="118">
        <v>0</v>
      </c>
      <c r="R70" s="118">
        <v>0</v>
      </c>
      <c r="S70" s="247">
        <f t="shared" si="10"/>
        <v>0</v>
      </c>
      <c r="T70" s="248">
        <f t="shared" si="8"/>
        <v>0</v>
      </c>
    </row>
    <row r="71" spans="1:21" ht="109.5" customHeight="1" x14ac:dyDescent="0.25">
      <c r="A71" s="310"/>
      <c r="B71" s="275"/>
      <c r="C71" s="272"/>
      <c r="D71" s="269"/>
      <c r="E71" s="288"/>
      <c r="F71" s="268"/>
      <c r="G71" s="288"/>
      <c r="H71" s="268"/>
      <c r="I71" s="80" t="s">
        <v>269</v>
      </c>
      <c r="J71" s="279"/>
      <c r="K71" s="62">
        <v>8</v>
      </c>
      <c r="L71" s="62">
        <v>3</v>
      </c>
      <c r="M71" s="62">
        <v>8</v>
      </c>
      <c r="N71" s="14" t="s">
        <v>72</v>
      </c>
      <c r="O71" s="70" t="s">
        <v>39</v>
      </c>
      <c r="P71" s="118">
        <v>5</v>
      </c>
      <c r="Q71" s="118">
        <v>1</v>
      </c>
      <c r="R71" s="118">
        <v>6</v>
      </c>
      <c r="S71" s="247">
        <f t="shared" si="10"/>
        <v>0.33333333333333331</v>
      </c>
      <c r="T71" s="248">
        <f t="shared" si="8"/>
        <v>0.75</v>
      </c>
    </row>
    <row r="72" spans="1:21" s="69" customFormat="1" ht="109.5" customHeight="1" x14ac:dyDescent="0.25">
      <c r="A72" s="310"/>
      <c r="B72" s="311">
        <v>2020002122</v>
      </c>
      <c r="C72" s="270" t="s">
        <v>313</v>
      </c>
      <c r="D72" s="267">
        <v>160544</v>
      </c>
      <c r="E72" s="288"/>
      <c r="F72" s="268"/>
      <c r="G72" s="288"/>
      <c r="H72" s="268"/>
      <c r="I72" s="127" t="s">
        <v>315</v>
      </c>
      <c r="J72" s="294">
        <v>91024000</v>
      </c>
      <c r="K72" s="62">
        <v>0</v>
      </c>
      <c r="L72" s="62">
        <v>1</v>
      </c>
      <c r="M72" s="62">
        <v>1</v>
      </c>
      <c r="N72" s="14" t="s">
        <v>72</v>
      </c>
      <c r="O72" s="70" t="s">
        <v>39</v>
      </c>
      <c r="P72" s="118">
        <v>0</v>
      </c>
      <c r="Q72" s="118">
        <v>0</v>
      </c>
      <c r="R72" s="118">
        <v>0</v>
      </c>
      <c r="S72" s="247">
        <f t="shared" si="10"/>
        <v>0</v>
      </c>
      <c r="T72" s="248">
        <f t="shared" si="8"/>
        <v>0</v>
      </c>
    </row>
    <row r="73" spans="1:21" s="69" customFormat="1" ht="109.5" customHeight="1" x14ac:dyDescent="0.25">
      <c r="A73" s="310"/>
      <c r="B73" s="311"/>
      <c r="C73" s="271"/>
      <c r="D73" s="268"/>
      <c r="E73" s="288"/>
      <c r="F73" s="268"/>
      <c r="G73" s="288"/>
      <c r="H73" s="268"/>
      <c r="I73" s="127" t="s">
        <v>361</v>
      </c>
      <c r="J73" s="295"/>
      <c r="K73" s="62">
        <v>0</v>
      </c>
      <c r="L73" s="62">
        <v>1</v>
      </c>
      <c r="M73" s="62">
        <v>1</v>
      </c>
      <c r="N73" s="14" t="s">
        <v>72</v>
      </c>
      <c r="O73" s="70" t="s">
        <v>39</v>
      </c>
      <c r="P73" s="118">
        <v>0</v>
      </c>
      <c r="Q73" s="118">
        <v>0</v>
      </c>
      <c r="R73" s="118">
        <v>0</v>
      </c>
      <c r="S73" s="247">
        <f t="shared" si="10"/>
        <v>0</v>
      </c>
      <c r="T73" s="248">
        <f t="shared" si="8"/>
        <v>0</v>
      </c>
    </row>
    <row r="74" spans="1:21" s="69" customFormat="1" ht="109.5" customHeight="1" x14ac:dyDescent="0.25">
      <c r="A74" s="281"/>
      <c r="B74" s="311"/>
      <c r="C74" s="272"/>
      <c r="D74" s="269"/>
      <c r="E74" s="279"/>
      <c r="F74" s="269"/>
      <c r="G74" s="279"/>
      <c r="H74" s="269"/>
      <c r="I74" s="127" t="s">
        <v>370</v>
      </c>
      <c r="J74" s="279"/>
      <c r="K74" s="62">
        <v>0</v>
      </c>
      <c r="L74" s="62">
        <v>1</v>
      </c>
      <c r="M74" s="62">
        <v>1</v>
      </c>
      <c r="N74" s="14" t="s">
        <v>72</v>
      </c>
      <c r="O74" s="70" t="s">
        <v>39</v>
      </c>
      <c r="P74" s="118">
        <v>0</v>
      </c>
      <c r="Q74" s="118">
        <v>1</v>
      </c>
      <c r="R74" s="118">
        <v>0</v>
      </c>
      <c r="S74" s="247">
        <f t="shared" si="10"/>
        <v>1</v>
      </c>
      <c r="T74" s="248">
        <f t="shared" si="8"/>
        <v>0</v>
      </c>
    </row>
    <row r="75" spans="1:21" ht="270" customHeight="1" x14ac:dyDescent="0.25">
      <c r="A75" s="280">
        <v>10</v>
      </c>
      <c r="B75" s="273">
        <v>2020002123</v>
      </c>
      <c r="C75" s="270" t="s">
        <v>317</v>
      </c>
      <c r="D75" s="267">
        <v>160547</v>
      </c>
      <c r="E75" s="268" t="s">
        <v>23</v>
      </c>
      <c r="F75" s="268" t="s">
        <v>24</v>
      </c>
      <c r="G75" s="268" t="s">
        <v>32</v>
      </c>
      <c r="H75" s="268" t="s">
        <v>33</v>
      </c>
      <c r="I75" s="80" t="s">
        <v>102</v>
      </c>
      <c r="J75" s="294">
        <v>226084313</v>
      </c>
      <c r="K75" s="62">
        <v>5</v>
      </c>
      <c r="L75" s="62">
        <v>5</v>
      </c>
      <c r="M75" s="62">
        <v>5</v>
      </c>
      <c r="N75" s="71" t="s">
        <v>51</v>
      </c>
      <c r="O75" s="70" t="s">
        <v>28</v>
      </c>
      <c r="P75" s="118">
        <v>6</v>
      </c>
      <c r="Q75" s="118">
        <v>6</v>
      </c>
      <c r="R75" s="118">
        <v>6</v>
      </c>
      <c r="S75" s="247">
        <v>1</v>
      </c>
      <c r="T75" s="248">
        <v>1</v>
      </c>
    </row>
    <row r="76" spans="1:21" ht="54.75" customHeight="1" x14ac:dyDescent="0.25">
      <c r="A76" s="281"/>
      <c r="B76" s="275"/>
      <c r="C76" s="272"/>
      <c r="D76" s="269"/>
      <c r="E76" s="269"/>
      <c r="F76" s="269"/>
      <c r="G76" s="269"/>
      <c r="H76" s="269"/>
      <c r="I76" s="80" t="s">
        <v>52</v>
      </c>
      <c r="J76" s="279"/>
      <c r="K76" s="62">
        <v>1</v>
      </c>
      <c r="L76" s="62">
        <v>2</v>
      </c>
      <c r="M76" s="62">
        <v>3</v>
      </c>
      <c r="N76" s="71" t="s">
        <v>51</v>
      </c>
      <c r="O76" s="70" t="s">
        <v>28</v>
      </c>
      <c r="P76" s="118">
        <v>1</v>
      </c>
      <c r="Q76" s="118">
        <v>2</v>
      </c>
      <c r="R76" s="118">
        <v>3</v>
      </c>
      <c r="S76" s="247">
        <f>L76/Q76</f>
        <v>1</v>
      </c>
      <c r="T76" s="248">
        <f>R76/M76</f>
        <v>1</v>
      </c>
    </row>
    <row r="77" spans="1:21" ht="39.75" customHeight="1" x14ac:dyDescent="0.25">
      <c r="J77" s="225">
        <f>SUM(J8:J76)</f>
        <v>5469814026</v>
      </c>
      <c r="P77" s="252"/>
      <c r="S77" s="253">
        <f>(S8+S9+S10+S11+S12+S13+S14+S15+S16+S17+S18+S19+S20+S21+S22+S23+S24+S25+S26+S27+S28+S29+S32+S33+S34+S35+S36+S37+S38+S39+S40+S41+S42+S43+S44+S45+S46+S47+S48+S50+S51+S52+S53+S54+S55+S56+S57+S58+S59+S60+S61+S62+S63+S64+S65+S67+S68+S69+S70+S71+S72+S73+S74+S75+S76)/65</f>
        <v>0.6397435897435898</v>
      </c>
      <c r="T77" s="260">
        <f>SUM(T8:T76)/68</f>
        <v>0.63235294117647056</v>
      </c>
      <c r="U77" s="29" t="s">
        <v>397</v>
      </c>
    </row>
    <row r="78" spans="1:21" ht="31.5" customHeight="1" x14ac:dyDescent="0.25">
      <c r="I78" s="199" t="s">
        <v>399</v>
      </c>
      <c r="P78" s="252"/>
      <c r="S78" s="253">
        <f>S77*0.17</f>
        <v>0.10875641025641028</v>
      </c>
      <c r="T78" s="260">
        <f>T77*0.17</f>
        <v>0.1075</v>
      </c>
      <c r="U78" t="s">
        <v>398</v>
      </c>
    </row>
    <row r="79" spans="1:21" ht="35.25" customHeight="1" x14ac:dyDescent="0.25">
      <c r="E79" s="190" t="s">
        <v>21</v>
      </c>
      <c r="F79" s="308">
        <v>4780125477</v>
      </c>
      <c r="G79" s="309"/>
      <c r="P79" s="252"/>
    </row>
    <row r="80" spans="1:21" ht="32.25" customHeight="1" x14ac:dyDescent="0.25">
      <c r="E80" s="190" t="s">
        <v>22</v>
      </c>
      <c r="F80" s="308">
        <f>J8+J9+J13+J16+J24+J26+J27+J32+J40+J41+J50+J51+J61+J62+J72+J75</f>
        <v>5469814026</v>
      </c>
      <c r="G80" s="309"/>
      <c r="H80" s="22"/>
      <c r="P80" s="253"/>
      <c r="S80" s="254"/>
      <c r="T80" s="254"/>
    </row>
    <row r="81" ht="27.75" customHeight="1" x14ac:dyDescent="0.25"/>
  </sheetData>
  <autoFilter ref="A7:T76" xr:uid="{00000000-0009-0000-0000-000000000000}"/>
  <mergeCells count="105">
    <mergeCell ref="A51:A61"/>
    <mergeCell ref="A62:A74"/>
    <mergeCell ref="A75:A76"/>
    <mergeCell ref="A9:A15"/>
    <mergeCell ref="A16:A25"/>
    <mergeCell ref="A27:A31"/>
    <mergeCell ref="A32:A40"/>
    <mergeCell ref="A41:A50"/>
    <mergeCell ref="D51:D60"/>
    <mergeCell ref="C51:C60"/>
    <mergeCell ref="B51:B60"/>
    <mergeCell ref="D62:D71"/>
    <mergeCell ref="C62:C71"/>
    <mergeCell ref="B62:B71"/>
    <mergeCell ref="B75:B76"/>
    <mergeCell ref="C75:C76"/>
    <mergeCell ref="D75:D76"/>
    <mergeCell ref="D72:D74"/>
    <mergeCell ref="C72:C74"/>
    <mergeCell ref="B72:B74"/>
    <mergeCell ref="B13:B15"/>
    <mergeCell ref="B32:B39"/>
    <mergeCell ref="D16:D23"/>
    <mergeCell ref="C16:C23"/>
    <mergeCell ref="J51:J60"/>
    <mergeCell ref="H51:H61"/>
    <mergeCell ref="F51:F61"/>
    <mergeCell ref="G51:G61"/>
    <mergeCell ref="J75:J76"/>
    <mergeCell ref="H75:H76"/>
    <mergeCell ref="G75:G76"/>
    <mergeCell ref="F75:F76"/>
    <mergeCell ref="E52:E61"/>
    <mergeCell ref="F79:G79"/>
    <mergeCell ref="F80:G80"/>
    <mergeCell ref="J72:J74"/>
    <mergeCell ref="J62:J71"/>
    <mergeCell ref="E75:E76"/>
    <mergeCell ref="H62:H74"/>
    <mergeCell ref="G62:G74"/>
    <mergeCell ref="F62:F74"/>
    <mergeCell ref="E62:E74"/>
    <mergeCell ref="P6:T6"/>
    <mergeCell ref="A1:F2"/>
    <mergeCell ref="G1:T1"/>
    <mergeCell ref="G2:H2"/>
    <mergeCell ref="I2:J2"/>
    <mergeCell ref="K2:T2"/>
    <mergeCell ref="A3:T5"/>
    <mergeCell ref="A6:O6"/>
    <mergeCell ref="D9:D12"/>
    <mergeCell ref="C9:C12"/>
    <mergeCell ref="B9:B12"/>
    <mergeCell ref="R48:R49"/>
    <mergeCell ref="S48:S49"/>
    <mergeCell ref="J9:J12"/>
    <mergeCell ref="I48:I49"/>
    <mergeCell ref="G16:G25"/>
    <mergeCell ref="H16:H25"/>
    <mergeCell ref="H27:H31"/>
    <mergeCell ref="J16:J23"/>
    <mergeCell ref="J13:J15"/>
    <mergeCell ref="J41:J49"/>
    <mergeCell ref="J32:J39"/>
    <mergeCell ref="J27:J31"/>
    <mergeCell ref="H41:H50"/>
    <mergeCell ref="J24:J25"/>
    <mergeCell ref="T48:T49"/>
    <mergeCell ref="K48:K49"/>
    <mergeCell ref="L48:L49"/>
    <mergeCell ref="M48:M49"/>
    <mergeCell ref="N48:N49"/>
    <mergeCell ref="O48:O49"/>
    <mergeCell ref="P48:P49"/>
    <mergeCell ref="Q48:Q49"/>
    <mergeCell ref="C13:C15"/>
    <mergeCell ref="H9:H15"/>
    <mergeCell ref="G9:G15"/>
    <mergeCell ref="F9:F15"/>
    <mergeCell ref="E9:E15"/>
    <mergeCell ref="D32:D39"/>
    <mergeCell ref="C32:C39"/>
    <mergeCell ref="F32:F39"/>
    <mergeCell ref="G32:G39"/>
    <mergeCell ref="H32:H39"/>
    <mergeCell ref="D13:D15"/>
    <mergeCell ref="E16:E25"/>
    <mergeCell ref="F16:F25"/>
    <mergeCell ref="E27:E31"/>
    <mergeCell ref="F27:F31"/>
    <mergeCell ref="G27:G31"/>
    <mergeCell ref="F41:F50"/>
    <mergeCell ref="G41:G50"/>
    <mergeCell ref="B16:B23"/>
    <mergeCell ref="B41:B49"/>
    <mergeCell ref="C41:C49"/>
    <mergeCell ref="D41:D49"/>
    <mergeCell ref="D24:D25"/>
    <mergeCell ref="C24:C25"/>
    <mergeCell ref="B24:B25"/>
    <mergeCell ref="B27:B31"/>
    <mergeCell ref="C27:C31"/>
    <mergeCell ref="D27:D31"/>
    <mergeCell ref="E32:E40"/>
    <mergeCell ref="E41:E50"/>
  </mergeCells>
  <pageMargins left="0.7" right="0.7" top="0.75" bottom="0.75" header="0.3" footer="0.3"/>
  <pageSetup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
  <sheetViews>
    <sheetView topLeftCell="H6" zoomScale="60" zoomScaleNormal="60" workbookViewId="0">
      <selection activeCell="S11" sqref="S11"/>
    </sheetView>
  </sheetViews>
  <sheetFormatPr baseColWidth="10" defaultRowHeight="15" x14ac:dyDescent="0.25"/>
  <cols>
    <col min="1" max="1" width="11.42578125" style="69"/>
    <col min="2" max="2" width="33.5703125" style="69" customWidth="1"/>
    <col min="3" max="3" width="18.42578125" style="69" customWidth="1"/>
    <col min="4" max="4" width="23.5703125" style="69" customWidth="1"/>
    <col min="5" max="5" width="40.7109375" style="69" customWidth="1"/>
    <col min="6" max="6" width="26.42578125" style="69" customWidth="1"/>
    <col min="7" max="7" width="24.7109375" style="69" customWidth="1"/>
    <col min="8" max="8" width="34.28515625" style="69" customWidth="1"/>
    <col min="9" max="10" width="30.28515625" style="69" customWidth="1"/>
    <col min="11" max="11" width="21.85546875" style="69" customWidth="1"/>
    <col min="12" max="12" width="20.42578125" style="69" customWidth="1"/>
    <col min="13" max="13" width="20.28515625" style="69" customWidth="1"/>
    <col min="14" max="14" width="29.42578125" style="69" customWidth="1"/>
    <col min="15" max="15" width="23.28515625" style="69" customWidth="1"/>
    <col min="16" max="16" width="20.85546875" style="69" customWidth="1"/>
    <col min="17" max="17" width="16.5703125" style="69" customWidth="1"/>
    <col min="18" max="18" width="15.42578125" style="69" customWidth="1"/>
    <col min="19" max="19" width="17.85546875" style="69" customWidth="1"/>
    <col min="20" max="20" width="19.7109375" style="69" customWidth="1"/>
    <col min="21" max="16384" width="11.42578125" style="69"/>
  </cols>
  <sheetData>
    <row r="1" spans="1:21"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1" ht="37.5" customHeight="1" x14ac:dyDescent="0.25">
      <c r="A2" s="300"/>
      <c r="B2" s="301"/>
      <c r="C2" s="301"/>
      <c r="D2" s="301"/>
      <c r="E2" s="301"/>
      <c r="F2" s="302"/>
      <c r="G2" s="304" t="s">
        <v>241</v>
      </c>
      <c r="H2" s="305"/>
      <c r="I2" s="304" t="s">
        <v>240</v>
      </c>
      <c r="J2" s="306"/>
      <c r="K2" s="304" t="s">
        <v>277</v>
      </c>
      <c r="L2" s="306"/>
      <c r="M2" s="306"/>
      <c r="N2" s="306"/>
      <c r="O2" s="306"/>
      <c r="P2" s="306"/>
      <c r="Q2" s="306"/>
      <c r="R2" s="306"/>
      <c r="S2" s="306"/>
      <c r="T2" s="306"/>
    </row>
    <row r="3" spans="1:21" ht="15.75" customHeight="1" x14ac:dyDescent="0.25">
      <c r="A3" s="307" t="s">
        <v>138</v>
      </c>
      <c r="B3" s="307"/>
      <c r="C3" s="307"/>
      <c r="D3" s="307"/>
      <c r="E3" s="307"/>
      <c r="F3" s="307"/>
      <c r="G3" s="307"/>
      <c r="H3" s="307"/>
      <c r="I3" s="307"/>
      <c r="J3" s="307"/>
      <c r="K3" s="307"/>
      <c r="L3" s="307"/>
      <c r="M3" s="307"/>
      <c r="N3" s="307"/>
      <c r="O3" s="307"/>
      <c r="P3" s="307"/>
      <c r="Q3" s="307"/>
      <c r="R3" s="307"/>
      <c r="S3" s="307"/>
      <c r="T3" s="307"/>
    </row>
    <row r="4" spans="1:21" ht="15.75" customHeight="1" x14ac:dyDescent="0.25">
      <c r="A4" s="307"/>
      <c r="B4" s="307"/>
      <c r="C4" s="307"/>
      <c r="D4" s="307"/>
      <c r="E4" s="307"/>
      <c r="F4" s="307"/>
      <c r="G4" s="307"/>
      <c r="H4" s="307"/>
      <c r="I4" s="307"/>
      <c r="J4" s="307"/>
      <c r="K4" s="307"/>
      <c r="L4" s="307"/>
      <c r="M4" s="307"/>
      <c r="N4" s="307"/>
      <c r="O4" s="307"/>
      <c r="P4" s="307"/>
      <c r="Q4" s="307"/>
      <c r="R4" s="307"/>
      <c r="S4" s="307"/>
      <c r="T4" s="307"/>
    </row>
    <row r="5" spans="1:21" ht="15.75" customHeight="1" x14ac:dyDescent="0.25">
      <c r="A5" s="307"/>
      <c r="B5" s="307"/>
      <c r="C5" s="307"/>
      <c r="D5" s="307"/>
      <c r="E5" s="307"/>
      <c r="F5" s="307"/>
      <c r="G5" s="307"/>
      <c r="H5" s="307"/>
      <c r="I5" s="307"/>
      <c r="J5" s="307"/>
      <c r="K5" s="307"/>
      <c r="L5" s="307"/>
      <c r="M5" s="307"/>
      <c r="N5" s="307"/>
      <c r="O5" s="307"/>
      <c r="P5" s="307"/>
      <c r="Q5" s="307"/>
      <c r="R5" s="307"/>
      <c r="S5" s="307"/>
      <c r="T5" s="307"/>
    </row>
    <row r="6" spans="1:21"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1" ht="63" x14ac:dyDescent="0.25">
      <c r="A7" s="128" t="s">
        <v>0</v>
      </c>
      <c r="B7" s="128" t="s">
        <v>1</v>
      </c>
      <c r="C7" s="128" t="s">
        <v>226</v>
      </c>
      <c r="D7" s="128" t="s">
        <v>2</v>
      </c>
      <c r="E7" s="128" t="s">
        <v>394</v>
      </c>
      <c r="F7" s="128" t="s">
        <v>393</v>
      </c>
      <c r="G7" s="128" t="s">
        <v>4</v>
      </c>
      <c r="H7" s="128" t="s">
        <v>6</v>
      </c>
      <c r="I7" s="128" t="s">
        <v>5</v>
      </c>
      <c r="J7" s="128" t="s">
        <v>151</v>
      </c>
      <c r="K7" s="128" t="s">
        <v>8</v>
      </c>
      <c r="L7" s="128" t="s">
        <v>12</v>
      </c>
      <c r="M7" s="128" t="s">
        <v>11</v>
      </c>
      <c r="N7" s="2" t="s">
        <v>7</v>
      </c>
      <c r="O7" s="2" t="s">
        <v>13</v>
      </c>
      <c r="P7" s="4" t="s">
        <v>15</v>
      </c>
      <c r="Q7" s="4" t="s">
        <v>14</v>
      </c>
      <c r="R7" s="4" t="s">
        <v>16</v>
      </c>
      <c r="S7" s="4" t="s">
        <v>405</v>
      </c>
      <c r="T7" s="128" t="s">
        <v>17</v>
      </c>
    </row>
    <row r="8" spans="1:21" ht="181.5" customHeight="1" x14ac:dyDescent="0.25">
      <c r="A8" s="138"/>
      <c r="B8" s="133">
        <v>2020002122</v>
      </c>
      <c r="C8" s="72" t="s">
        <v>227</v>
      </c>
      <c r="D8" s="131">
        <v>160544</v>
      </c>
      <c r="E8" s="125" t="s">
        <v>320</v>
      </c>
      <c r="F8" s="123" t="s">
        <v>321</v>
      </c>
      <c r="G8" s="125" t="s">
        <v>326</v>
      </c>
      <c r="H8" s="126" t="s">
        <v>325</v>
      </c>
      <c r="I8" s="127" t="s">
        <v>304</v>
      </c>
      <c r="J8" s="110">
        <v>5597461055</v>
      </c>
      <c r="K8" s="62">
        <v>0</v>
      </c>
      <c r="L8" s="62">
        <v>1</v>
      </c>
      <c r="M8" s="62">
        <v>1</v>
      </c>
      <c r="N8" s="14" t="s">
        <v>37</v>
      </c>
      <c r="O8" s="14" t="s">
        <v>37</v>
      </c>
      <c r="P8" s="133">
        <v>0</v>
      </c>
      <c r="Q8" s="133">
        <v>0</v>
      </c>
      <c r="R8" s="133">
        <v>0</v>
      </c>
      <c r="S8" s="196">
        <f>Q8/L8</f>
        <v>0</v>
      </c>
      <c r="T8" s="77">
        <f>R8/M8</f>
        <v>0</v>
      </c>
    </row>
    <row r="9" spans="1:21" ht="196.5" customHeight="1" x14ac:dyDescent="0.25">
      <c r="A9" s="41"/>
      <c r="B9" s="132">
        <v>2020002123</v>
      </c>
      <c r="C9" s="130" t="s">
        <v>228</v>
      </c>
      <c r="D9" s="132">
        <v>160547</v>
      </c>
      <c r="E9" s="125" t="s">
        <v>320</v>
      </c>
      <c r="F9" s="123" t="s">
        <v>321</v>
      </c>
      <c r="G9" s="130" t="s">
        <v>323</v>
      </c>
      <c r="H9" s="130" t="s">
        <v>324</v>
      </c>
      <c r="I9" s="132" t="s">
        <v>322</v>
      </c>
      <c r="J9" s="145">
        <v>51659232</v>
      </c>
      <c r="K9" s="132">
        <v>1</v>
      </c>
      <c r="L9" s="132">
        <v>1</v>
      </c>
      <c r="M9" s="132">
        <v>1</v>
      </c>
      <c r="N9" s="14" t="s">
        <v>37</v>
      </c>
      <c r="O9" s="14" t="s">
        <v>37</v>
      </c>
      <c r="P9" s="132">
        <v>1</v>
      </c>
      <c r="Q9" s="132">
        <v>0</v>
      </c>
      <c r="R9" s="132">
        <v>1</v>
      </c>
      <c r="S9" s="196">
        <f>P9/K9</f>
        <v>1</v>
      </c>
      <c r="T9" s="77">
        <f>R9/M9</f>
        <v>1</v>
      </c>
      <c r="U9" s="29"/>
    </row>
    <row r="10" spans="1:21" ht="33.75" customHeight="1" x14ac:dyDescent="0.25">
      <c r="J10" s="225">
        <f>SUM(J8:J9)</f>
        <v>5649120287</v>
      </c>
      <c r="P10" s="19"/>
      <c r="S10" s="23">
        <f>SUM(S8:S9)/2</f>
        <v>0.5</v>
      </c>
      <c r="T10" s="23">
        <f>SUM(T8:T9)/2</f>
        <v>0.5</v>
      </c>
      <c r="U10" s="29" t="s">
        <v>397</v>
      </c>
    </row>
    <row r="11" spans="1:21" ht="32.25" customHeight="1" x14ac:dyDescent="0.25">
      <c r="P11" s="19"/>
      <c r="S11" s="23">
        <f>S10*0.17</f>
        <v>8.5000000000000006E-2</v>
      </c>
      <c r="T11" s="23">
        <f>T10*0.17</f>
        <v>8.5000000000000006E-2</v>
      </c>
      <c r="U11" s="69" t="s">
        <v>398</v>
      </c>
    </row>
    <row r="12" spans="1:21" ht="30" customHeight="1" x14ac:dyDescent="0.25">
      <c r="E12" s="190" t="s">
        <v>318</v>
      </c>
      <c r="F12" s="308">
        <v>0</v>
      </c>
      <c r="G12" s="309"/>
      <c r="P12" s="19"/>
    </row>
    <row r="13" spans="1:21" ht="27.75" customHeight="1" x14ac:dyDescent="0.25">
      <c r="E13" s="190" t="s">
        <v>319</v>
      </c>
      <c r="F13" s="308">
        <f>J8+J9</f>
        <v>5649120287</v>
      </c>
      <c r="G13" s="309"/>
      <c r="P13" s="23"/>
      <c r="S13" s="27"/>
    </row>
  </sheetData>
  <autoFilter ref="A7:T8" xr:uid="{00000000-0009-0000-0000-000001000000}"/>
  <mergeCells count="10">
    <mergeCell ref="F12:G12"/>
    <mergeCell ref="F13:G13"/>
    <mergeCell ref="A6:O6"/>
    <mergeCell ref="P6:T6"/>
    <mergeCell ref="A1:F2"/>
    <mergeCell ref="G1:T1"/>
    <mergeCell ref="G2:H2"/>
    <mergeCell ref="I2:J2"/>
    <mergeCell ref="K2:T2"/>
    <mergeCell ref="A3:T5"/>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
  <sheetViews>
    <sheetView topLeftCell="H11" zoomScale="70" zoomScaleNormal="70" workbookViewId="0">
      <selection activeCell="U16" sqref="U16"/>
    </sheetView>
  </sheetViews>
  <sheetFormatPr baseColWidth="10" defaultRowHeight="15" x14ac:dyDescent="0.25"/>
  <cols>
    <col min="2" max="2" width="13.7109375" customWidth="1"/>
    <col min="3" max="3" width="24.5703125" style="69" customWidth="1"/>
    <col min="4" max="4" width="13.140625" customWidth="1"/>
    <col min="5" max="5" width="49.7109375" customWidth="1"/>
    <col min="6" max="6" width="25.28515625" customWidth="1"/>
    <col min="7" max="7" width="16.5703125" customWidth="1"/>
    <col min="8" max="8" width="20.85546875" customWidth="1"/>
    <col min="9" max="9" width="29.28515625" customWidth="1"/>
    <col min="10" max="10" width="29.28515625" style="69" customWidth="1"/>
    <col min="11" max="11" width="15.5703125" customWidth="1"/>
    <col min="12" max="12" width="17.28515625" customWidth="1"/>
    <col min="13" max="13" width="16.140625" customWidth="1"/>
    <col min="14" max="14" width="16.28515625" customWidth="1"/>
    <col min="15" max="15" width="16.85546875" customWidth="1"/>
    <col min="16" max="16" width="15.85546875" customWidth="1"/>
    <col min="17" max="17" width="14.85546875" customWidth="1"/>
    <col min="18" max="20" width="15.42578125" customWidth="1"/>
    <col min="21" max="21" width="15.7109375" style="224" customWidth="1"/>
  </cols>
  <sheetData>
    <row r="1" spans="1:22" ht="35.25" customHeight="1" x14ac:dyDescent="0.25">
      <c r="A1" s="297"/>
      <c r="B1" s="298"/>
      <c r="C1" s="298"/>
      <c r="D1" s="298"/>
      <c r="E1" s="298"/>
      <c r="F1" s="299"/>
      <c r="G1" s="303" t="s">
        <v>73</v>
      </c>
      <c r="H1" s="303"/>
      <c r="I1" s="303"/>
      <c r="J1" s="303"/>
      <c r="K1" s="303"/>
      <c r="L1" s="303"/>
      <c r="M1" s="303"/>
      <c r="N1" s="303"/>
      <c r="O1" s="303"/>
      <c r="P1" s="303"/>
      <c r="Q1" s="303"/>
      <c r="R1" s="303"/>
      <c r="S1" s="303"/>
      <c r="T1" s="303"/>
      <c r="U1" s="303"/>
    </row>
    <row r="2" spans="1:22" ht="37.5" customHeight="1" x14ac:dyDescent="0.25">
      <c r="A2" s="300"/>
      <c r="B2" s="301"/>
      <c r="C2" s="301"/>
      <c r="D2" s="301"/>
      <c r="E2" s="301"/>
      <c r="F2" s="302"/>
      <c r="G2" s="304" t="s">
        <v>241</v>
      </c>
      <c r="H2" s="305"/>
      <c r="I2" s="304" t="s">
        <v>240</v>
      </c>
      <c r="J2" s="306"/>
      <c r="K2" s="313"/>
      <c r="L2" s="304" t="s">
        <v>278</v>
      </c>
      <c r="M2" s="306"/>
      <c r="N2" s="306"/>
      <c r="O2" s="306"/>
      <c r="P2" s="306"/>
      <c r="Q2" s="306"/>
      <c r="R2" s="306"/>
      <c r="S2" s="306"/>
      <c r="T2" s="306"/>
      <c r="U2" s="306"/>
    </row>
    <row r="3" spans="1:22" ht="15.75" customHeight="1" x14ac:dyDescent="0.25">
      <c r="A3" s="307" t="s">
        <v>150</v>
      </c>
      <c r="B3" s="307"/>
      <c r="C3" s="307"/>
      <c r="D3" s="307"/>
      <c r="E3" s="307"/>
      <c r="F3" s="307"/>
      <c r="G3" s="307"/>
      <c r="H3" s="307"/>
      <c r="I3" s="307"/>
      <c r="J3" s="307"/>
      <c r="K3" s="307"/>
      <c r="L3" s="307"/>
      <c r="M3" s="307"/>
      <c r="N3" s="307"/>
      <c r="O3" s="307"/>
      <c r="P3" s="307"/>
      <c r="Q3" s="307"/>
      <c r="R3" s="307"/>
      <c r="S3" s="307"/>
      <c r="T3" s="307"/>
      <c r="U3" s="307"/>
    </row>
    <row r="4" spans="1:22" ht="15.75" customHeight="1" x14ac:dyDescent="0.25">
      <c r="A4" s="307"/>
      <c r="B4" s="307"/>
      <c r="C4" s="307"/>
      <c r="D4" s="307"/>
      <c r="E4" s="307"/>
      <c r="F4" s="307"/>
      <c r="G4" s="307"/>
      <c r="H4" s="307"/>
      <c r="I4" s="307"/>
      <c r="J4" s="307"/>
      <c r="K4" s="307"/>
      <c r="L4" s="307"/>
      <c r="M4" s="307"/>
      <c r="N4" s="307"/>
      <c r="O4" s="307"/>
      <c r="P4" s="307"/>
      <c r="Q4" s="307"/>
      <c r="R4" s="307"/>
      <c r="S4" s="307"/>
      <c r="T4" s="307"/>
      <c r="U4" s="307"/>
    </row>
    <row r="5" spans="1:22" ht="15.75" customHeight="1" x14ac:dyDescent="0.25">
      <c r="A5" s="307"/>
      <c r="B5" s="307"/>
      <c r="C5" s="307"/>
      <c r="D5" s="307"/>
      <c r="E5" s="307"/>
      <c r="F5" s="307"/>
      <c r="G5" s="307"/>
      <c r="H5" s="307"/>
      <c r="I5" s="307"/>
      <c r="J5" s="307"/>
      <c r="K5" s="307"/>
      <c r="L5" s="307"/>
      <c r="M5" s="307"/>
      <c r="N5" s="307"/>
      <c r="O5" s="307"/>
      <c r="P5" s="307"/>
      <c r="Q5" s="307"/>
      <c r="R5" s="307"/>
      <c r="S5" s="307"/>
      <c r="T5" s="307"/>
      <c r="U5" s="307"/>
    </row>
    <row r="6" spans="1:22" ht="15.75" customHeight="1" x14ac:dyDescent="0.25">
      <c r="A6" s="296" t="s">
        <v>19</v>
      </c>
      <c r="B6" s="296"/>
      <c r="C6" s="296"/>
      <c r="D6" s="296"/>
      <c r="E6" s="296"/>
      <c r="F6" s="296"/>
      <c r="G6" s="296"/>
      <c r="H6" s="296"/>
      <c r="I6" s="296"/>
      <c r="J6" s="296"/>
      <c r="K6" s="296"/>
      <c r="L6" s="296"/>
      <c r="M6" s="296"/>
      <c r="N6" s="296"/>
      <c r="O6" s="296"/>
      <c r="P6" s="296"/>
      <c r="Q6" s="296" t="s">
        <v>20</v>
      </c>
      <c r="R6" s="296"/>
      <c r="S6" s="296"/>
      <c r="T6" s="296"/>
      <c r="U6" s="296"/>
    </row>
    <row r="7" spans="1:22" ht="63" x14ac:dyDescent="0.25">
      <c r="A7" s="1" t="s">
        <v>0</v>
      </c>
      <c r="B7" s="1" t="s">
        <v>1</v>
      </c>
      <c r="C7" s="82" t="s">
        <v>226</v>
      </c>
      <c r="D7" s="1" t="s">
        <v>2</v>
      </c>
      <c r="E7" s="1" t="s">
        <v>392</v>
      </c>
      <c r="F7" s="1" t="s">
        <v>393</v>
      </c>
      <c r="G7" s="1" t="s">
        <v>4</v>
      </c>
      <c r="H7" s="1" t="s">
        <v>6</v>
      </c>
      <c r="I7" s="1" t="s">
        <v>5</v>
      </c>
      <c r="J7" s="82" t="s">
        <v>151</v>
      </c>
      <c r="K7" s="3" t="s">
        <v>10</v>
      </c>
      <c r="L7" s="1" t="s">
        <v>8</v>
      </c>
      <c r="M7" s="1" t="s">
        <v>12</v>
      </c>
      <c r="N7" s="1" t="s">
        <v>11</v>
      </c>
      <c r="O7" s="2" t="s">
        <v>7</v>
      </c>
      <c r="P7" s="2" t="s">
        <v>13</v>
      </c>
      <c r="Q7" s="4" t="s">
        <v>15</v>
      </c>
      <c r="R7" s="4" t="s">
        <v>14</v>
      </c>
      <c r="S7" s="4" t="s">
        <v>16</v>
      </c>
      <c r="T7" s="4" t="s">
        <v>405</v>
      </c>
      <c r="U7" s="218" t="s">
        <v>17</v>
      </c>
    </row>
    <row r="8" spans="1:22" ht="154.5" customHeight="1" x14ac:dyDescent="0.25">
      <c r="A8" s="317">
        <v>1</v>
      </c>
      <c r="B8" s="317">
        <v>2020002122</v>
      </c>
      <c r="C8" s="320" t="s">
        <v>229</v>
      </c>
      <c r="D8" s="284">
        <v>160544</v>
      </c>
      <c r="E8" s="284" t="s">
        <v>373</v>
      </c>
      <c r="F8" s="284" t="s">
        <v>380</v>
      </c>
      <c r="G8" s="284" t="s">
        <v>381</v>
      </c>
      <c r="H8" s="284" t="s">
        <v>382</v>
      </c>
      <c r="I8" s="8" t="s">
        <v>235</v>
      </c>
      <c r="J8" s="323">
        <v>677231590</v>
      </c>
      <c r="K8" s="314">
        <v>552231590</v>
      </c>
      <c r="L8" s="15">
        <v>2</v>
      </c>
      <c r="M8" s="5">
        <v>0</v>
      </c>
      <c r="N8" s="5">
        <v>2</v>
      </c>
      <c r="O8" s="204" t="s">
        <v>400</v>
      </c>
      <c r="P8" s="40" t="s">
        <v>67</v>
      </c>
      <c r="Q8" s="204">
        <v>1</v>
      </c>
      <c r="R8" s="203">
        <v>2</v>
      </c>
      <c r="S8" s="203">
        <v>3</v>
      </c>
      <c r="T8" s="21">
        <v>1</v>
      </c>
      <c r="U8" s="26">
        <v>1</v>
      </c>
    </row>
    <row r="9" spans="1:22" ht="85.5" customHeight="1" x14ac:dyDescent="0.25">
      <c r="A9" s="318"/>
      <c r="B9" s="318"/>
      <c r="C9" s="321"/>
      <c r="D9" s="312"/>
      <c r="E9" s="312"/>
      <c r="F9" s="312"/>
      <c r="G9" s="312"/>
      <c r="H9" s="312"/>
      <c r="I9" s="35" t="s">
        <v>236</v>
      </c>
      <c r="J9" s="321"/>
      <c r="K9" s="315"/>
      <c r="L9" s="15">
        <v>1</v>
      </c>
      <c r="M9" s="5">
        <v>1</v>
      </c>
      <c r="N9" s="5">
        <v>1</v>
      </c>
      <c r="O9" s="204" t="s">
        <v>400</v>
      </c>
      <c r="P9" s="40" t="s">
        <v>67</v>
      </c>
      <c r="Q9" s="204">
        <v>1</v>
      </c>
      <c r="R9" s="203">
        <v>1</v>
      </c>
      <c r="S9" s="203">
        <v>1</v>
      </c>
      <c r="T9" s="21">
        <f>R9/M9</f>
        <v>1</v>
      </c>
      <c r="U9" s="26">
        <f>S9/N9</f>
        <v>1</v>
      </c>
    </row>
    <row r="10" spans="1:22" ht="94.5" customHeight="1" x14ac:dyDescent="0.25">
      <c r="A10" s="318"/>
      <c r="B10" s="318"/>
      <c r="C10" s="321"/>
      <c r="D10" s="312"/>
      <c r="E10" s="312"/>
      <c r="F10" s="312"/>
      <c r="G10" s="312"/>
      <c r="H10" s="312"/>
      <c r="I10" s="35" t="s">
        <v>237</v>
      </c>
      <c r="J10" s="321"/>
      <c r="K10" s="315"/>
      <c r="L10" s="15">
        <v>1</v>
      </c>
      <c r="M10" s="5">
        <v>1</v>
      </c>
      <c r="N10" s="5">
        <v>1</v>
      </c>
      <c r="O10" s="204" t="s">
        <v>400</v>
      </c>
      <c r="P10" s="40" t="s">
        <v>67</v>
      </c>
      <c r="Q10" s="204">
        <v>1</v>
      </c>
      <c r="R10" s="203">
        <v>1</v>
      </c>
      <c r="S10" s="203">
        <v>1</v>
      </c>
      <c r="T10" s="21">
        <f>R10/M10</f>
        <v>1</v>
      </c>
      <c r="U10" s="26">
        <f>S10/N10</f>
        <v>1</v>
      </c>
    </row>
    <row r="11" spans="1:22" ht="94.5" customHeight="1" x14ac:dyDescent="0.25">
      <c r="A11" s="318"/>
      <c r="B11" s="318"/>
      <c r="C11" s="321"/>
      <c r="D11" s="312"/>
      <c r="E11" s="312"/>
      <c r="F11" s="312"/>
      <c r="G11" s="312"/>
      <c r="H11" s="312"/>
      <c r="I11" s="35" t="s">
        <v>238</v>
      </c>
      <c r="J11" s="321"/>
      <c r="K11" s="315"/>
      <c r="L11" s="15">
        <v>40</v>
      </c>
      <c r="M11" s="5">
        <v>40</v>
      </c>
      <c r="N11" s="5">
        <v>40</v>
      </c>
      <c r="O11" s="204" t="s">
        <v>400</v>
      </c>
      <c r="P11" s="40" t="s">
        <v>67</v>
      </c>
      <c r="Q11" s="204">
        <v>46</v>
      </c>
      <c r="R11" s="203">
        <v>46</v>
      </c>
      <c r="S11" s="203">
        <v>46</v>
      </c>
      <c r="T11" s="21">
        <v>1</v>
      </c>
      <c r="U11" s="26">
        <v>1</v>
      </c>
    </row>
    <row r="12" spans="1:22" ht="91.5" customHeight="1" x14ac:dyDescent="0.25">
      <c r="A12" s="319"/>
      <c r="B12" s="319"/>
      <c r="C12" s="322"/>
      <c r="D12" s="285"/>
      <c r="E12" s="312"/>
      <c r="F12" s="312"/>
      <c r="G12" s="312"/>
      <c r="H12" s="312"/>
      <c r="I12" s="35" t="s">
        <v>239</v>
      </c>
      <c r="J12" s="322"/>
      <c r="K12" s="316"/>
      <c r="L12" s="15">
        <v>3</v>
      </c>
      <c r="M12" s="5">
        <v>3</v>
      </c>
      <c r="N12" s="5">
        <v>3</v>
      </c>
      <c r="O12" s="204" t="s">
        <v>400</v>
      </c>
      <c r="P12" s="40" t="s">
        <v>67</v>
      </c>
      <c r="Q12" s="18">
        <v>2</v>
      </c>
      <c r="R12" s="203">
        <v>1</v>
      </c>
      <c r="S12" s="203">
        <v>3</v>
      </c>
      <c r="T12" s="21">
        <f>R12/M12</f>
        <v>0.33333333333333331</v>
      </c>
      <c r="U12" s="26">
        <f>S12/N12</f>
        <v>1</v>
      </c>
    </row>
    <row r="13" spans="1:22" s="69" customFormat="1" ht="150.75" customHeight="1" x14ac:dyDescent="0.25">
      <c r="A13" s="179">
        <v>2</v>
      </c>
      <c r="B13" s="72">
        <v>2020002123</v>
      </c>
      <c r="C13" s="72" t="s">
        <v>228</v>
      </c>
      <c r="D13" s="174">
        <v>160547</v>
      </c>
      <c r="E13" s="312"/>
      <c r="F13" s="312"/>
      <c r="G13" s="312"/>
      <c r="H13" s="312"/>
      <c r="I13" s="164" t="s">
        <v>379</v>
      </c>
      <c r="J13" s="173">
        <v>2353585</v>
      </c>
      <c r="K13" s="159"/>
      <c r="L13" s="62">
        <v>1</v>
      </c>
      <c r="M13" s="163">
        <v>0</v>
      </c>
      <c r="N13" s="163">
        <v>1</v>
      </c>
      <c r="O13" s="204" t="s">
        <v>400</v>
      </c>
      <c r="P13" s="127" t="s">
        <v>67</v>
      </c>
      <c r="Q13" s="18">
        <v>1</v>
      </c>
      <c r="R13" s="203">
        <v>1</v>
      </c>
      <c r="S13" s="203">
        <v>1</v>
      </c>
      <c r="T13" s="21">
        <v>1</v>
      </c>
      <c r="U13" s="26">
        <f>S13/N13</f>
        <v>1</v>
      </c>
    </row>
    <row r="14" spans="1:22" ht="77.25" customHeight="1" x14ac:dyDescent="0.25">
      <c r="A14" s="177">
        <v>3</v>
      </c>
      <c r="B14" s="177">
        <v>2020002127</v>
      </c>
      <c r="C14" s="178" t="s">
        <v>367</v>
      </c>
      <c r="D14" s="181"/>
      <c r="E14" s="285"/>
      <c r="F14" s="285"/>
      <c r="G14" s="285"/>
      <c r="H14" s="285"/>
      <c r="I14" s="180" t="s">
        <v>378</v>
      </c>
      <c r="J14" s="145">
        <v>195282844</v>
      </c>
      <c r="K14" s="41"/>
      <c r="L14" s="179">
        <v>1</v>
      </c>
      <c r="M14" s="179">
        <v>1</v>
      </c>
      <c r="N14" s="179">
        <v>1</v>
      </c>
      <c r="O14" s="204" t="s">
        <v>400</v>
      </c>
      <c r="P14" s="127" t="s">
        <v>67</v>
      </c>
      <c r="Q14" s="203">
        <v>1</v>
      </c>
      <c r="R14" s="203">
        <v>1</v>
      </c>
      <c r="S14" s="203">
        <v>1</v>
      </c>
      <c r="T14" s="21">
        <f>R14/M14</f>
        <v>1</v>
      </c>
      <c r="U14" s="26">
        <f>S14/N14</f>
        <v>1</v>
      </c>
      <c r="V14" s="29"/>
    </row>
    <row r="15" spans="1:22" s="69" customFormat="1" ht="33.75" customHeight="1" x14ac:dyDescent="0.25">
      <c r="A15" s="43"/>
      <c r="B15" s="43"/>
      <c r="C15" s="43"/>
      <c r="D15" s="43"/>
      <c r="E15" s="43"/>
      <c r="F15" s="43"/>
      <c r="G15" s="43"/>
      <c r="H15" s="43"/>
      <c r="I15" s="43"/>
      <c r="J15" s="226">
        <f>SUM(J8:J14)</f>
        <v>874868019</v>
      </c>
      <c r="K15" s="43"/>
      <c r="L15" s="43"/>
      <c r="M15" s="43"/>
      <c r="N15" s="43"/>
      <c r="O15" s="43"/>
      <c r="P15" s="43"/>
      <c r="Q15" s="43"/>
      <c r="R15" s="43"/>
      <c r="S15" s="43"/>
      <c r="T15" s="146">
        <f>(T8+T9+T10+T11+T12+T13+T14)/7</f>
        <v>0.90476190476190477</v>
      </c>
      <c r="U15" s="146">
        <f>(U8+U9+U10+U11+U12+U13+U14)/7</f>
        <v>1</v>
      </c>
      <c r="V15" s="29" t="s">
        <v>397</v>
      </c>
    </row>
    <row r="16" spans="1:22" s="69" customFormat="1" ht="27.75" customHeight="1" x14ac:dyDescent="0.25">
      <c r="A16" s="43"/>
      <c r="B16" s="43"/>
      <c r="C16" s="43"/>
      <c r="D16" s="43"/>
      <c r="E16" s="43"/>
      <c r="F16" s="43"/>
      <c r="G16" s="43"/>
      <c r="H16" s="43"/>
      <c r="I16" s="43"/>
      <c r="J16" s="43"/>
      <c r="K16" s="43"/>
      <c r="L16" s="43"/>
      <c r="M16" s="43"/>
      <c r="N16" s="43"/>
      <c r="O16" s="43"/>
      <c r="P16" s="43"/>
      <c r="Q16" s="43"/>
      <c r="R16" s="43"/>
      <c r="S16" s="43"/>
      <c r="T16" s="146">
        <f>T15*0.17</f>
        <v>0.15380952380952381</v>
      </c>
      <c r="U16" s="146">
        <f>U15*0.17</f>
        <v>0.17</v>
      </c>
      <c r="V16" s="69" t="s">
        <v>398</v>
      </c>
    </row>
    <row r="17" spans="1:22" s="69" customFormat="1" x14ac:dyDescent="0.25">
      <c r="A17" s="43"/>
      <c r="B17" s="43"/>
      <c r="C17" s="43"/>
      <c r="D17" s="43"/>
      <c r="E17" s="43"/>
      <c r="F17" s="43"/>
      <c r="G17" s="43"/>
      <c r="H17" s="43"/>
      <c r="I17" s="43"/>
      <c r="J17" s="43"/>
      <c r="K17" s="43"/>
      <c r="L17" s="43"/>
      <c r="M17" s="43"/>
      <c r="N17" s="43"/>
      <c r="O17" s="43"/>
      <c r="P17" s="43"/>
      <c r="Q17" s="43"/>
      <c r="R17" s="43"/>
      <c r="S17" s="43"/>
      <c r="T17" s="146"/>
      <c r="U17" s="44"/>
      <c r="V17" s="29"/>
    </row>
    <row r="18" spans="1:22" x14ac:dyDescent="0.25">
      <c r="T18" s="30"/>
    </row>
    <row r="19" spans="1:22" ht="27.75" customHeight="1" x14ac:dyDescent="0.25">
      <c r="E19" s="190" t="s">
        <v>21</v>
      </c>
      <c r="F19" s="308">
        <v>552231590</v>
      </c>
      <c r="G19" s="309"/>
    </row>
    <row r="20" spans="1:22" ht="27.75" customHeight="1" x14ac:dyDescent="0.25">
      <c r="E20" s="190" t="s">
        <v>22</v>
      </c>
      <c r="F20" s="308">
        <f>J8+J13+J14</f>
        <v>874868019</v>
      </c>
      <c r="G20" s="309"/>
    </row>
  </sheetData>
  <mergeCells count="20">
    <mergeCell ref="K8:K12"/>
    <mergeCell ref="A8:A12"/>
    <mergeCell ref="B8:B12"/>
    <mergeCell ref="D8:D12"/>
    <mergeCell ref="C8:C12"/>
    <mergeCell ref="J8:J12"/>
    <mergeCell ref="H8:H14"/>
    <mergeCell ref="A6:P6"/>
    <mergeCell ref="Q6:U6"/>
    <mergeCell ref="A1:F2"/>
    <mergeCell ref="G1:U1"/>
    <mergeCell ref="G2:H2"/>
    <mergeCell ref="I2:K2"/>
    <mergeCell ref="L2:U2"/>
    <mergeCell ref="A3:U5"/>
    <mergeCell ref="G8:G14"/>
    <mergeCell ref="E8:E14"/>
    <mergeCell ref="F8:F14"/>
    <mergeCell ref="F19:G19"/>
    <mergeCell ref="F20:G20"/>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
  <sheetViews>
    <sheetView topLeftCell="G11" zoomScale="60" zoomScaleNormal="60" workbookViewId="0">
      <selection activeCell="T17" sqref="T17"/>
    </sheetView>
  </sheetViews>
  <sheetFormatPr baseColWidth="10" defaultRowHeight="15" x14ac:dyDescent="0.25"/>
  <cols>
    <col min="2" max="2" width="13.7109375" customWidth="1"/>
    <col min="3" max="3" width="27.5703125" style="69" customWidth="1"/>
    <col min="4" max="4" width="13.140625" customWidth="1"/>
    <col min="5" max="5" width="46.42578125" customWidth="1"/>
    <col min="6" max="6" width="21.42578125" customWidth="1"/>
    <col min="7" max="7" width="24.140625" customWidth="1"/>
    <col min="8" max="8" width="23" customWidth="1"/>
    <col min="9" max="10" width="21.7109375" customWidth="1"/>
    <col min="11" max="11" width="17.28515625" customWidth="1"/>
    <col min="12" max="12" width="16.140625" customWidth="1"/>
    <col min="13" max="13" width="16.28515625" customWidth="1"/>
    <col min="14" max="14" width="24" customWidth="1"/>
    <col min="15" max="15" width="15.85546875" customWidth="1"/>
    <col min="16" max="16" width="17" customWidth="1"/>
    <col min="17" max="18" width="17.140625" customWidth="1"/>
    <col min="19" max="19" width="15.42578125" customWidth="1"/>
    <col min="20" max="21" width="15.7109375" customWidth="1"/>
  </cols>
  <sheetData>
    <row r="1" spans="1:22"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2" ht="37.5" customHeight="1" x14ac:dyDescent="0.25">
      <c r="A2" s="300"/>
      <c r="B2" s="301"/>
      <c r="C2" s="301"/>
      <c r="D2" s="301"/>
      <c r="E2" s="301"/>
      <c r="F2" s="302"/>
      <c r="G2" s="304" t="s">
        <v>241</v>
      </c>
      <c r="H2" s="305"/>
      <c r="I2" s="304" t="s">
        <v>240</v>
      </c>
      <c r="J2" s="306"/>
      <c r="K2" s="304" t="s">
        <v>280</v>
      </c>
      <c r="L2" s="306"/>
      <c r="M2" s="306"/>
      <c r="N2" s="306"/>
      <c r="O2" s="306"/>
      <c r="P2" s="306"/>
      <c r="Q2" s="306"/>
      <c r="R2" s="306"/>
      <c r="S2" s="306"/>
      <c r="T2" s="306"/>
    </row>
    <row r="3" spans="1:22" ht="15.75" customHeight="1" x14ac:dyDescent="0.25">
      <c r="A3" s="307" t="s">
        <v>150</v>
      </c>
      <c r="B3" s="307"/>
      <c r="C3" s="307"/>
      <c r="D3" s="307"/>
      <c r="E3" s="307"/>
      <c r="F3" s="307"/>
      <c r="G3" s="307"/>
      <c r="H3" s="307"/>
      <c r="I3" s="307"/>
      <c r="J3" s="307"/>
      <c r="K3" s="307"/>
      <c r="L3" s="307"/>
      <c r="M3" s="307"/>
      <c r="N3" s="307"/>
      <c r="O3" s="307"/>
      <c r="P3" s="307"/>
      <c r="Q3" s="307"/>
      <c r="R3" s="307"/>
      <c r="S3" s="307"/>
      <c r="T3" s="307"/>
    </row>
    <row r="4" spans="1:22" ht="15.75" customHeight="1" x14ac:dyDescent="0.25">
      <c r="A4" s="307"/>
      <c r="B4" s="307"/>
      <c r="C4" s="307"/>
      <c r="D4" s="307"/>
      <c r="E4" s="307"/>
      <c r="F4" s="307"/>
      <c r="G4" s="307"/>
      <c r="H4" s="307"/>
      <c r="I4" s="307"/>
      <c r="J4" s="307"/>
      <c r="K4" s="307"/>
      <c r="L4" s="307"/>
      <c r="M4" s="307"/>
      <c r="N4" s="307"/>
      <c r="O4" s="307"/>
      <c r="P4" s="307"/>
      <c r="Q4" s="307"/>
      <c r="R4" s="307"/>
      <c r="S4" s="307"/>
      <c r="T4" s="307"/>
    </row>
    <row r="5" spans="1:22" ht="15.75" customHeight="1" x14ac:dyDescent="0.25">
      <c r="A5" s="307"/>
      <c r="B5" s="307"/>
      <c r="C5" s="307"/>
      <c r="D5" s="307"/>
      <c r="E5" s="307"/>
      <c r="F5" s="307"/>
      <c r="G5" s="307"/>
      <c r="H5" s="307"/>
      <c r="I5" s="307"/>
      <c r="J5" s="307"/>
      <c r="K5" s="307"/>
      <c r="L5" s="307"/>
      <c r="M5" s="307"/>
      <c r="N5" s="307"/>
      <c r="O5" s="307"/>
      <c r="P5" s="307"/>
      <c r="Q5" s="307"/>
      <c r="R5" s="307"/>
      <c r="S5" s="307"/>
      <c r="T5" s="307"/>
    </row>
    <row r="6" spans="1:22"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2" ht="63" x14ac:dyDescent="0.25">
      <c r="A7" s="1" t="s">
        <v>0</v>
      </c>
      <c r="B7" s="1" t="s">
        <v>1</v>
      </c>
      <c r="C7" s="82" t="s">
        <v>226</v>
      </c>
      <c r="D7" s="1" t="s">
        <v>2</v>
      </c>
      <c r="E7" s="1" t="s">
        <v>392</v>
      </c>
      <c r="F7" s="1" t="s">
        <v>395</v>
      </c>
      <c r="G7" s="1" t="s">
        <v>4</v>
      </c>
      <c r="H7" s="1" t="s">
        <v>6</v>
      </c>
      <c r="I7" s="1" t="s">
        <v>5</v>
      </c>
      <c r="J7" s="57" t="s">
        <v>151</v>
      </c>
      <c r="K7" s="1" t="s">
        <v>8</v>
      </c>
      <c r="L7" s="1" t="s">
        <v>12</v>
      </c>
      <c r="M7" s="1" t="s">
        <v>11</v>
      </c>
      <c r="N7" s="2" t="s">
        <v>7</v>
      </c>
      <c r="O7" s="2" t="s">
        <v>13</v>
      </c>
      <c r="P7" s="4" t="s">
        <v>15</v>
      </c>
      <c r="Q7" s="4" t="s">
        <v>14</v>
      </c>
      <c r="R7" s="4" t="s">
        <v>16</v>
      </c>
      <c r="S7" s="4" t="s">
        <v>405</v>
      </c>
      <c r="T7" s="1" t="s">
        <v>17</v>
      </c>
    </row>
    <row r="8" spans="1:22" ht="110.25" customHeight="1" x14ac:dyDescent="0.25">
      <c r="A8" s="317">
        <v>1</v>
      </c>
      <c r="B8" s="317">
        <v>2020002122</v>
      </c>
      <c r="C8" s="320" t="s">
        <v>227</v>
      </c>
      <c r="D8" s="327">
        <v>160546</v>
      </c>
      <c r="E8" s="324" t="s">
        <v>327</v>
      </c>
      <c r="F8" s="324" t="s">
        <v>328</v>
      </c>
      <c r="G8" s="324" t="s">
        <v>329</v>
      </c>
      <c r="H8" s="324" t="s">
        <v>330</v>
      </c>
      <c r="I8" s="117" t="s">
        <v>171</v>
      </c>
      <c r="J8" s="294">
        <v>482253267</v>
      </c>
      <c r="K8" s="132">
        <v>2</v>
      </c>
      <c r="L8" s="5">
        <v>2</v>
      </c>
      <c r="M8" s="5">
        <v>2</v>
      </c>
      <c r="N8" s="14" t="s">
        <v>48</v>
      </c>
      <c r="O8" s="12" t="s">
        <v>49</v>
      </c>
      <c r="P8" s="132">
        <v>2</v>
      </c>
      <c r="Q8" s="62">
        <v>2</v>
      </c>
      <c r="R8" s="24">
        <v>2</v>
      </c>
      <c r="S8" s="21">
        <f>Q8/L8</f>
        <v>1</v>
      </c>
      <c r="T8" s="26">
        <f>R8/M8</f>
        <v>1</v>
      </c>
    </row>
    <row r="9" spans="1:22" ht="94.5" customHeight="1" x14ac:dyDescent="0.25">
      <c r="A9" s="318"/>
      <c r="B9" s="318"/>
      <c r="C9" s="321"/>
      <c r="D9" s="328"/>
      <c r="E9" s="325"/>
      <c r="F9" s="325"/>
      <c r="G9" s="325"/>
      <c r="H9" s="325"/>
      <c r="I9" s="117" t="s">
        <v>188</v>
      </c>
      <c r="J9" s="288"/>
      <c r="K9" s="132">
        <v>2</v>
      </c>
      <c r="L9" s="5">
        <v>2</v>
      </c>
      <c r="M9" s="208">
        <v>2</v>
      </c>
      <c r="N9" s="209" t="s">
        <v>48</v>
      </c>
      <c r="O9" s="208" t="s">
        <v>49</v>
      </c>
      <c r="P9" s="210">
        <v>1</v>
      </c>
      <c r="Q9" s="209">
        <v>4</v>
      </c>
      <c r="R9" s="211">
        <v>5</v>
      </c>
      <c r="S9" s="21">
        <v>1</v>
      </c>
      <c r="T9" s="26">
        <v>1</v>
      </c>
      <c r="U9" s="29"/>
    </row>
    <row r="10" spans="1:22" ht="111.75" customHeight="1" x14ac:dyDescent="0.25">
      <c r="A10" s="318"/>
      <c r="B10" s="318"/>
      <c r="C10" s="321"/>
      <c r="D10" s="328"/>
      <c r="E10" s="325"/>
      <c r="F10" s="325"/>
      <c r="G10" s="325"/>
      <c r="H10" s="325"/>
      <c r="I10" s="117" t="s">
        <v>173</v>
      </c>
      <c r="J10" s="288"/>
      <c r="K10" s="132">
        <v>1</v>
      </c>
      <c r="L10" s="5">
        <v>1</v>
      </c>
      <c r="M10" s="5">
        <v>1</v>
      </c>
      <c r="N10" s="15" t="s">
        <v>48</v>
      </c>
      <c r="O10" s="5" t="s">
        <v>49</v>
      </c>
      <c r="P10" s="5">
        <v>0</v>
      </c>
      <c r="Q10" s="62">
        <v>2</v>
      </c>
      <c r="R10" s="53">
        <v>2</v>
      </c>
      <c r="S10" s="52">
        <v>1</v>
      </c>
      <c r="T10" s="26">
        <v>1</v>
      </c>
      <c r="U10" s="29"/>
    </row>
    <row r="11" spans="1:22" ht="72" customHeight="1" x14ac:dyDescent="0.25">
      <c r="A11" s="318"/>
      <c r="B11" s="318"/>
      <c r="C11" s="321"/>
      <c r="D11" s="328"/>
      <c r="E11" s="325"/>
      <c r="F11" s="325"/>
      <c r="G11" s="325"/>
      <c r="H11" s="325"/>
      <c r="I11" s="117" t="s">
        <v>172</v>
      </c>
      <c r="J11" s="288"/>
      <c r="K11" s="132">
        <v>0</v>
      </c>
      <c r="L11" s="53">
        <v>2</v>
      </c>
      <c r="M11" s="53">
        <v>2</v>
      </c>
      <c r="N11" s="15" t="s">
        <v>48</v>
      </c>
      <c r="O11" s="53" t="s">
        <v>49</v>
      </c>
      <c r="P11" s="53">
        <v>0</v>
      </c>
      <c r="Q11" s="62">
        <v>1</v>
      </c>
      <c r="R11" s="53">
        <v>1</v>
      </c>
      <c r="S11" s="52">
        <f t="shared" ref="S11:T15" si="0">Q11/L11</f>
        <v>0.5</v>
      </c>
      <c r="T11" s="26">
        <f t="shared" si="0"/>
        <v>0.5</v>
      </c>
      <c r="U11" s="29"/>
    </row>
    <row r="12" spans="1:22" ht="67.5" customHeight="1" x14ac:dyDescent="0.25">
      <c r="A12" s="318"/>
      <c r="B12" s="318"/>
      <c r="C12" s="321"/>
      <c r="D12" s="328"/>
      <c r="E12" s="325"/>
      <c r="F12" s="325"/>
      <c r="G12" s="325"/>
      <c r="H12" s="325"/>
      <c r="I12" s="117" t="s">
        <v>189</v>
      </c>
      <c r="J12" s="288"/>
      <c r="K12" s="132">
        <v>2</v>
      </c>
      <c r="L12" s="53">
        <v>2</v>
      </c>
      <c r="M12" s="53">
        <v>2</v>
      </c>
      <c r="N12" s="15" t="s">
        <v>48</v>
      </c>
      <c r="O12" s="53" t="s">
        <v>49</v>
      </c>
      <c r="P12" s="132">
        <v>2</v>
      </c>
      <c r="Q12" s="62">
        <v>2</v>
      </c>
      <c r="R12" s="53">
        <v>2</v>
      </c>
      <c r="S12" s="52">
        <f t="shared" si="0"/>
        <v>1</v>
      </c>
      <c r="T12" s="26">
        <f t="shared" si="0"/>
        <v>1</v>
      </c>
      <c r="U12" s="29"/>
    </row>
    <row r="13" spans="1:22" ht="67.5" customHeight="1" x14ac:dyDescent="0.25">
      <c r="A13" s="318"/>
      <c r="B13" s="318"/>
      <c r="C13" s="321"/>
      <c r="D13" s="328"/>
      <c r="E13" s="325"/>
      <c r="F13" s="325"/>
      <c r="G13" s="325"/>
      <c r="H13" s="325"/>
      <c r="I13" s="117" t="s">
        <v>190</v>
      </c>
      <c r="J13" s="288"/>
      <c r="K13" s="132">
        <v>1</v>
      </c>
      <c r="L13" s="67">
        <v>1</v>
      </c>
      <c r="M13" s="67">
        <v>2</v>
      </c>
      <c r="N13" s="62" t="s">
        <v>48</v>
      </c>
      <c r="O13" s="67" t="s">
        <v>49</v>
      </c>
      <c r="P13" s="67">
        <v>0</v>
      </c>
      <c r="Q13" s="62">
        <v>0</v>
      </c>
      <c r="R13" s="67">
        <v>0</v>
      </c>
      <c r="S13" s="52">
        <f t="shared" si="0"/>
        <v>0</v>
      </c>
      <c r="T13" s="26">
        <f t="shared" si="0"/>
        <v>0</v>
      </c>
      <c r="U13" s="29"/>
    </row>
    <row r="14" spans="1:22" ht="117.75" customHeight="1" x14ac:dyDescent="0.25">
      <c r="A14" s="318"/>
      <c r="B14" s="318"/>
      <c r="C14" s="321"/>
      <c r="D14" s="328"/>
      <c r="E14" s="325"/>
      <c r="F14" s="325"/>
      <c r="G14" s="325"/>
      <c r="H14" s="325"/>
      <c r="I14" s="117" t="s">
        <v>191</v>
      </c>
      <c r="J14" s="288"/>
      <c r="K14" s="132">
        <v>1</v>
      </c>
      <c r="L14" s="67">
        <v>1</v>
      </c>
      <c r="M14" s="67">
        <v>1</v>
      </c>
      <c r="N14" s="62" t="s">
        <v>48</v>
      </c>
      <c r="O14" s="67" t="s">
        <v>49</v>
      </c>
      <c r="P14" s="67">
        <v>1</v>
      </c>
      <c r="Q14" s="62">
        <v>1</v>
      </c>
      <c r="R14" s="67">
        <v>1</v>
      </c>
      <c r="S14" s="52">
        <f t="shared" si="0"/>
        <v>1</v>
      </c>
      <c r="T14" s="26">
        <f t="shared" si="0"/>
        <v>1</v>
      </c>
      <c r="U14" s="29"/>
    </row>
    <row r="15" spans="1:22" ht="97.5" customHeight="1" x14ac:dyDescent="0.25">
      <c r="A15" s="319"/>
      <c r="B15" s="319"/>
      <c r="C15" s="322"/>
      <c r="D15" s="329"/>
      <c r="E15" s="326"/>
      <c r="F15" s="326"/>
      <c r="G15" s="326"/>
      <c r="H15" s="326"/>
      <c r="I15" s="117" t="s">
        <v>225</v>
      </c>
      <c r="J15" s="279"/>
      <c r="K15" s="132">
        <v>1</v>
      </c>
      <c r="L15" s="53">
        <v>1</v>
      </c>
      <c r="M15" s="53">
        <v>1</v>
      </c>
      <c r="N15" s="15" t="s">
        <v>48</v>
      </c>
      <c r="O15" s="53" t="s">
        <v>49</v>
      </c>
      <c r="P15" s="53">
        <v>0</v>
      </c>
      <c r="Q15" s="62">
        <v>0</v>
      </c>
      <c r="R15" s="53">
        <v>0</v>
      </c>
      <c r="S15" s="52">
        <f t="shared" si="0"/>
        <v>0</v>
      </c>
      <c r="T15" s="26">
        <f t="shared" si="0"/>
        <v>0</v>
      </c>
      <c r="U15" s="29"/>
    </row>
    <row r="16" spans="1:22" ht="28.5" customHeight="1" x14ac:dyDescent="0.25">
      <c r="A16" s="45"/>
      <c r="B16" s="45"/>
      <c r="C16" s="45"/>
      <c r="D16" s="55"/>
      <c r="E16" s="55"/>
      <c r="F16" s="55"/>
      <c r="G16" s="55"/>
      <c r="H16" s="55"/>
      <c r="I16" s="46"/>
      <c r="J16" s="227">
        <f>SUM(J8)</f>
        <v>482253267</v>
      </c>
      <c r="K16" s="45"/>
      <c r="L16" s="45"/>
      <c r="M16" s="45"/>
      <c r="N16" s="45"/>
      <c r="O16" s="45"/>
      <c r="P16" s="45"/>
      <c r="Q16" s="43"/>
      <c r="R16" s="43"/>
      <c r="S16" s="262">
        <f>SUM(S8:S15)/8</f>
        <v>0.6875</v>
      </c>
      <c r="T16" s="262">
        <f>SUM(T8:T15)/8</f>
        <v>0.6875</v>
      </c>
      <c r="U16" s="29" t="s">
        <v>397</v>
      </c>
      <c r="V16" s="69"/>
    </row>
    <row r="17" spans="5:22" ht="29.25" customHeight="1" x14ac:dyDescent="0.25">
      <c r="E17" s="190" t="s">
        <v>21</v>
      </c>
      <c r="F17" s="308">
        <v>454787500</v>
      </c>
      <c r="G17" s="309"/>
      <c r="S17" s="20">
        <f>S16*0.13</f>
        <v>8.937500000000001E-2</v>
      </c>
      <c r="T17" s="20">
        <f>T16*0.13</f>
        <v>8.937500000000001E-2</v>
      </c>
      <c r="U17" s="69" t="s">
        <v>398</v>
      </c>
      <c r="V17" s="69"/>
    </row>
    <row r="18" spans="5:22" ht="27" customHeight="1" x14ac:dyDescent="0.25">
      <c r="E18" s="190" t="s">
        <v>22</v>
      </c>
      <c r="F18" s="308">
        <f>J8</f>
        <v>482253267</v>
      </c>
      <c r="G18" s="309"/>
    </row>
  </sheetData>
  <mergeCells count="19">
    <mergeCell ref="E8:E15"/>
    <mergeCell ref="F8:F15"/>
    <mergeCell ref="G8:G15"/>
    <mergeCell ref="F17:G17"/>
    <mergeCell ref="F18:G18"/>
    <mergeCell ref="A6:O6"/>
    <mergeCell ref="P6:T6"/>
    <mergeCell ref="A1:F2"/>
    <mergeCell ref="G1:T1"/>
    <mergeCell ref="G2:H2"/>
    <mergeCell ref="I2:J2"/>
    <mergeCell ref="K2:T2"/>
    <mergeCell ref="A3:T5"/>
    <mergeCell ref="J8:J15"/>
    <mergeCell ref="C8:C15"/>
    <mergeCell ref="H8:H15"/>
    <mergeCell ref="A8:A15"/>
    <mergeCell ref="B8:B15"/>
    <mergeCell ref="D8:D15"/>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7"/>
  <sheetViews>
    <sheetView topLeftCell="L26" zoomScale="60" zoomScaleNormal="60" workbookViewId="0">
      <selection activeCell="T34" sqref="T34"/>
    </sheetView>
  </sheetViews>
  <sheetFormatPr baseColWidth="10" defaultRowHeight="15" x14ac:dyDescent="0.25"/>
  <cols>
    <col min="2" max="2" width="17.5703125" customWidth="1"/>
    <col min="3" max="3" width="27" customWidth="1"/>
    <col min="4" max="4" width="18.42578125" customWidth="1"/>
    <col min="5" max="5" width="51.42578125" customWidth="1"/>
    <col min="6" max="6" width="23.7109375" customWidth="1"/>
    <col min="7" max="7" width="24.140625" customWidth="1"/>
    <col min="8" max="8" width="22.28515625" customWidth="1"/>
    <col min="9" max="9" width="45.85546875" customWidth="1"/>
    <col min="10" max="10" width="27.5703125" customWidth="1"/>
    <col min="11" max="11" width="17.28515625" customWidth="1"/>
    <col min="12" max="12" width="16.140625" customWidth="1"/>
    <col min="13" max="13" width="16.28515625" customWidth="1"/>
    <col min="14" max="14" width="22.5703125" customWidth="1"/>
    <col min="15" max="15" width="19.5703125" customWidth="1"/>
    <col min="16" max="16" width="14.85546875" customWidth="1"/>
    <col min="17" max="17" width="15.42578125" customWidth="1"/>
    <col min="18" max="18" width="19.7109375" customWidth="1"/>
    <col min="19" max="19" width="15.42578125" customWidth="1"/>
    <col min="20" max="20" width="24.85546875" customWidth="1"/>
    <col min="21" max="21" width="13.7109375" customWidth="1"/>
  </cols>
  <sheetData>
    <row r="1" spans="1:20"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0" ht="37.5" customHeight="1" x14ac:dyDescent="0.25">
      <c r="A2" s="300"/>
      <c r="B2" s="301"/>
      <c r="C2" s="301"/>
      <c r="D2" s="301"/>
      <c r="E2" s="301"/>
      <c r="F2" s="302"/>
      <c r="G2" s="304" t="s">
        <v>241</v>
      </c>
      <c r="H2" s="305"/>
      <c r="I2" s="304" t="s">
        <v>240</v>
      </c>
      <c r="J2" s="306"/>
      <c r="K2" s="304" t="s">
        <v>279</v>
      </c>
      <c r="L2" s="306"/>
      <c r="M2" s="306"/>
      <c r="N2" s="306"/>
      <c r="O2" s="306"/>
      <c r="P2" s="306"/>
      <c r="Q2" s="306"/>
      <c r="R2" s="306"/>
      <c r="S2" s="306"/>
      <c r="T2" s="306"/>
    </row>
    <row r="3" spans="1:20" ht="15.75" customHeight="1" x14ac:dyDescent="0.25">
      <c r="A3" s="307" t="s">
        <v>150</v>
      </c>
      <c r="B3" s="307"/>
      <c r="C3" s="307"/>
      <c r="D3" s="307"/>
      <c r="E3" s="307"/>
      <c r="F3" s="307"/>
      <c r="G3" s="307"/>
      <c r="H3" s="307"/>
      <c r="I3" s="307"/>
      <c r="J3" s="307"/>
      <c r="K3" s="307"/>
      <c r="L3" s="307"/>
      <c r="M3" s="307"/>
      <c r="N3" s="307"/>
      <c r="O3" s="307"/>
      <c r="P3" s="307"/>
      <c r="Q3" s="307"/>
      <c r="R3" s="307"/>
      <c r="S3" s="307"/>
      <c r="T3" s="307"/>
    </row>
    <row r="4" spans="1:20" ht="15.75" customHeight="1" x14ac:dyDescent="0.25">
      <c r="A4" s="307"/>
      <c r="B4" s="307"/>
      <c r="C4" s="307"/>
      <c r="D4" s="307"/>
      <c r="E4" s="307"/>
      <c r="F4" s="307"/>
      <c r="G4" s="307"/>
      <c r="H4" s="307"/>
      <c r="I4" s="307"/>
      <c r="J4" s="307"/>
      <c r="K4" s="307"/>
      <c r="L4" s="307"/>
      <c r="M4" s="307"/>
      <c r="N4" s="307"/>
      <c r="O4" s="307"/>
      <c r="P4" s="307"/>
      <c r="Q4" s="307"/>
      <c r="R4" s="307"/>
      <c r="S4" s="307"/>
      <c r="T4" s="307"/>
    </row>
    <row r="5" spans="1:20" ht="15.75" customHeight="1" x14ac:dyDescent="0.25">
      <c r="A5" s="307"/>
      <c r="B5" s="307"/>
      <c r="C5" s="307"/>
      <c r="D5" s="307"/>
      <c r="E5" s="307"/>
      <c r="F5" s="307"/>
      <c r="G5" s="307"/>
      <c r="H5" s="307"/>
      <c r="I5" s="307"/>
      <c r="J5" s="307"/>
      <c r="K5" s="307"/>
      <c r="L5" s="307"/>
      <c r="M5" s="307"/>
      <c r="N5" s="307"/>
      <c r="O5" s="307"/>
      <c r="P5" s="307"/>
      <c r="Q5" s="307"/>
      <c r="R5" s="307"/>
      <c r="S5" s="307"/>
      <c r="T5" s="307"/>
    </row>
    <row r="6" spans="1:20"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0" ht="123" customHeight="1" x14ac:dyDescent="0.25">
      <c r="A7" s="1" t="s">
        <v>0</v>
      </c>
      <c r="B7" s="1" t="s">
        <v>1</v>
      </c>
      <c r="C7" s="65" t="s">
        <v>226</v>
      </c>
      <c r="D7" s="1" t="s">
        <v>2</v>
      </c>
      <c r="E7" s="1" t="s">
        <v>392</v>
      </c>
      <c r="F7" s="1" t="s">
        <v>393</v>
      </c>
      <c r="G7" s="1" t="s">
        <v>4</v>
      </c>
      <c r="H7" s="1" t="s">
        <v>6</v>
      </c>
      <c r="I7" s="1" t="s">
        <v>5</v>
      </c>
      <c r="J7" s="57" t="s">
        <v>151</v>
      </c>
      <c r="K7" s="1" t="s">
        <v>8</v>
      </c>
      <c r="L7" s="1" t="s">
        <v>12</v>
      </c>
      <c r="M7" s="1" t="s">
        <v>11</v>
      </c>
      <c r="N7" s="2" t="s">
        <v>7</v>
      </c>
      <c r="O7" s="2" t="s">
        <v>13</v>
      </c>
      <c r="P7" s="4" t="s">
        <v>15</v>
      </c>
      <c r="Q7" s="4" t="s">
        <v>14</v>
      </c>
      <c r="R7" s="4" t="s">
        <v>16</v>
      </c>
      <c r="S7" s="4" t="s">
        <v>405</v>
      </c>
      <c r="T7" s="1" t="s">
        <v>17</v>
      </c>
    </row>
    <row r="8" spans="1:20" ht="115.5" customHeight="1" x14ac:dyDescent="0.25">
      <c r="A8" s="317">
        <v>1</v>
      </c>
      <c r="B8" s="317">
        <v>2020002123</v>
      </c>
      <c r="C8" s="320" t="s">
        <v>230</v>
      </c>
      <c r="D8" s="332">
        <v>160547</v>
      </c>
      <c r="E8" s="284" t="s">
        <v>293</v>
      </c>
      <c r="F8" s="284" t="s">
        <v>292</v>
      </c>
      <c r="G8" s="284" t="s">
        <v>334</v>
      </c>
      <c r="H8" s="284" t="s">
        <v>335</v>
      </c>
      <c r="I8" s="10" t="s">
        <v>192</v>
      </c>
      <c r="J8" s="331">
        <v>123900000</v>
      </c>
      <c r="K8" s="54">
        <v>1</v>
      </c>
      <c r="L8" s="54">
        <v>1</v>
      </c>
      <c r="M8" s="54">
        <v>1</v>
      </c>
      <c r="N8" s="10" t="s">
        <v>44</v>
      </c>
      <c r="O8" s="10" t="s">
        <v>28</v>
      </c>
      <c r="P8" s="68">
        <v>0</v>
      </c>
      <c r="Q8" s="212">
        <v>0</v>
      </c>
      <c r="R8" s="5">
        <v>0</v>
      </c>
      <c r="S8" s="21">
        <f>Q8/L8</f>
        <v>0</v>
      </c>
      <c r="T8" s="26">
        <f>R8/M8</f>
        <v>0</v>
      </c>
    </row>
    <row r="9" spans="1:20" ht="115.5" customHeight="1" x14ac:dyDescent="0.25">
      <c r="A9" s="318"/>
      <c r="B9" s="318"/>
      <c r="C9" s="321"/>
      <c r="D9" s="333"/>
      <c r="E9" s="312"/>
      <c r="F9" s="312"/>
      <c r="G9" s="312"/>
      <c r="H9" s="312"/>
      <c r="I9" s="10" t="s">
        <v>193</v>
      </c>
      <c r="J9" s="312"/>
      <c r="K9" s="54">
        <v>1</v>
      </c>
      <c r="L9" s="54">
        <v>1</v>
      </c>
      <c r="M9" s="54">
        <v>1</v>
      </c>
      <c r="N9" s="10" t="s">
        <v>44</v>
      </c>
      <c r="O9" s="10" t="s">
        <v>28</v>
      </c>
      <c r="P9" s="68">
        <v>0</v>
      </c>
      <c r="Q9" s="68">
        <v>1</v>
      </c>
      <c r="R9" s="67">
        <v>1</v>
      </c>
      <c r="S9" s="21">
        <f>Q9/L9</f>
        <v>1</v>
      </c>
      <c r="T9" s="26">
        <f>R9/M9</f>
        <v>1</v>
      </c>
    </row>
    <row r="10" spans="1:20" ht="115.5" customHeight="1" x14ac:dyDescent="0.25">
      <c r="A10" s="318"/>
      <c r="B10" s="318"/>
      <c r="C10" s="321"/>
      <c r="D10" s="333"/>
      <c r="E10" s="312"/>
      <c r="F10" s="312"/>
      <c r="G10" s="312"/>
      <c r="H10" s="312"/>
      <c r="I10" s="10" t="s">
        <v>194</v>
      </c>
      <c r="J10" s="312"/>
      <c r="K10" s="54">
        <v>1</v>
      </c>
      <c r="L10" s="54">
        <v>0</v>
      </c>
      <c r="M10" s="54">
        <v>1</v>
      </c>
      <c r="N10" s="10" t="s">
        <v>44</v>
      </c>
      <c r="O10" s="10" t="s">
        <v>28</v>
      </c>
      <c r="P10" s="68">
        <v>0</v>
      </c>
      <c r="Q10" s="68">
        <v>1</v>
      </c>
      <c r="R10" s="67">
        <v>1</v>
      </c>
      <c r="S10" s="21">
        <v>1</v>
      </c>
      <c r="T10" s="26">
        <f>R10/M10</f>
        <v>1</v>
      </c>
    </row>
    <row r="11" spans="1:20" ht="108.75" customHeight="1" x14ac:dyDescent="0.25">
      <c r="A11" s="318"/>
      <c r="B11" s="318"/>
      <c r="C11" s="321"/>
      <c r="D11" s="333"/>
      <c r="E11" s="312"/>
      <c r="F11" s="312"/>
      <c r="G11" s="312"/>
      <c r="H11" s="312"/>
      <c r="I11" s="10" t="s">
        <v>195</v>
      </c>
      <c r="J11" s="312"/>
      <c r="K11" s="54">
        <v>1</v>
      </c>
      <c r="L11" s="54">
        <v>1</v>
      </c>
      <c r="M11" s="54">
        <v>1</v>
      </c>
      <c r="N11" s="10" t="s">
        <v>44</v>
      </c>
      <c r="O11" s="10" t="s">
        <v>28</v>
      </c>
      <c r="P11" s="68">
        <v>0</v>
      </c>
      <c r="Q11" s="212">
        <v>0</v>
      </c>
      <c r="R11" s="67">
        <v>0</v>
      </c>
      <c r="S11" s="21">
        <f>Q11/L11</f>
        <v>0</v>
      </c>
      <c r="T11" s="26">
        <f>R11/M11</f>
        <v>0</v>
      </c>
    </row>
    <row r="12" spans="1:20" ht="121.5" customHeight="1" x14ac:dyDescent="0.25">
      <c r="A12" s="318"/>
      <c r="B12" s="319"/>
      <c r="C12" s="322"/>
      <c r="D12" s="334"/>
      <c r="E12" s="312"/>
      <c r="F12" s="312"/>
      <c r="G12" s="312"/>
      <c r="H12" s="312"/>
      <c r="I12" s="10" t="s">
        <v>196</v>
      </c>
      <c r="J12" s="285"/>
      <c r="K12" s="54">
        <v>1</v>
      </c>
      <c r="L12" s="54">
        <v>1</v>
      </c>
      <c r="M12" s="54">
        <v>1</v>
      </c>
      <c r="N12" s="10" t="s">
        <v>44</v>
      </c>
      <c r="O12" s="10" t="s">
        <v>28</v>
      </c>
      <c r="P12" s="68">
        <v>0</v>
      </c>
      <c r="Q12" s="212">
        <v>0</v>
      </c>
      <c r="R12" s="67">
        <v>0</v>
      </c>
      <c r="S12" s="21">
        <f>Q12/L12</f>
        <v>0</v>
      </c>
      <c r="T12" s="26">
        <f>R12/M12*100</f>
        <v>0</v>
      </c>
    </row>
    <row r="13" spans="1:20" s="69" customFormat="1" ht="121.5" customHeight="1" x14ac:dyDescent="0.25">
      <c r="A13" s="318"/>
      <c r="B13" s="317">
        <v>2020002122</v>
      </c>
      <c r="C13" s="320" t="s">
        <v>227</v>
      </c>
      <c r="D13" s="332">
        <v>160544</v>
      </c>
      <c r="E13" s="312"/>
      <c r="F13" s="312"/>
      <c r="G13" s="312"/>
      <c r="H13" s="312"/>
      <c r="I13" s="70" t="s">
        <v>332</v>
      </c>
      <c r="J13" s="331">
        <v>10000000</v>
      </c>
      <c r="K13" s="54">
        <v>1</v>
      </c>
      <c r="L13" s="54">
        <v>1</v>
      </c>
      <c r="M13" s="54">
        <v>1</v>
      </c>
      <c r="N13" s="70" t="s">
        <v>44</v>
      </c>
      <c r="O13" s="70" t="s">
        <v>28</v>
      </c>
      <c r="P13" s="68">
        <v>0</v>
      </c>
      <c r="Q13" s="212">
        <v>0</v>
      </c>
      <c r="R13" s="143">
        <v>0</v>
      </c>
      <c r="S13" s="21">
        <f>Q13/L13</f>
        <v>0</v>
      </c>
      <c r="T13" s="26">
        <f>R13/M13*100</f>
        <v>0</v>
      </c>
    </row>
    <row r="14" spans="1:20" s="69" customFormat="1" ht="121.5" customHeight="1" x14ac:dyDescent="0.25">
      <c r="A14" s="319"/>
      <c r="B14" s="319"/>
      <c r="C14" s="322"/>
      <c r="D14" s="334"/>
      <c r="E14" s="285"/>
      <c r="F14" s="285"/>
      <c r="G14" s="285"/>
      <c r="H14" s="285"/>
      <c r="I14" s="70" t="s">
        <v>333</v>
      </c>
      <c r="J14" s="285"/>
      <c r="K14" s="54">
        <v>1</v>
      </c>
      <c r="L14" s="54">
        <v>0</v>
      </c>
      <c r="M14" s="54">
        <v>1</v>
      </c>
      <c r="N14" s="70" t="s">
        <v>44</v>
      </c>
      <c r="O14" s="70" t="s">
        <v>28</v>
      </c>
      <c r="P14" s="68">
        <v>0</v>
      </c>
      <c r="Q14" s="212">
        <v>0</v>
      </c>
      <c r="R14" s="143">
        <v>0</v>
      </c>
      <c r="S14" s="263">
        <v>0</v>
      </c>
      <c r="T14" s="26">
        <f>R14/M14*100</f>
        <v>0</v>
      </c>
    </row>
    <row r="15" spans="1:20" ht="273" customHeight="1" x14ac:dyDescent="0.25">
      <c r="A15" s="153"/>
      <c r="B15" s="143">
        <v>2020002123</v>
      </c>
      <c r="C15" s="144" t="s">
        <v>230</v>
      </c>
      <c r="D15" s="90">
        <v>160547</v>
      </c>
      <c r="E15" s="10" t="s">
        <v>293</v>
      </c>
      <c r="F15" s="10" t="s">
        <v>292</v>
      </c>
      <c r="G15" s="10" t="s">
        <v>336</v>
      </c>
      <c r="H15" s="11" t="s">
        <v>337</v>
      </c>
      <c r="I15" s="8" t="s">
        <v>103</v>
      </c>
      <c r="J15" s="42">
        <v>161358110</v>
      </c>
      <c r="K15" s="5">
        <v>4</v>
      </c>
      <c r="L15" s="5">
        <v>4</v>
      </c>
      <c r="M15" s="5">
        <v>4</v>
      </c>
      <c r="N15" s="7" t="s">
        <v>45</v>
      </c>
      <c r="O15" s="10" t="s">
        <v>28</v>
      </c>
      <c r="P15" s="18">
        <v>4</v>
      </c>
      <c r="Q15" s="203">
        <v>4</v>
      </c>
      <c r="R15" s="5">
        <v>4</v>
      </c>
      <c r="S15" s="21">
        <f>Q15/L15</f>
        <v>1</v>
      </c>
      <c r="T15" s="26">
        <f>R15/M15</f>
        <v>1</v>
      </c>
    </row>
    <row r="16" spans="1:20" ht="70.5" customHeight="1" x14ac:dyDescent="0.25">
      <c r="A16" s="317"/>
      <c r="B16" s="317">
        <v>2020002123</v>
      </c>
      <c r="C16" s="320" t="s">
        <v>230</v>
      </c>
      <c r="D16" s="332">
        <v>160547</v>
      </c>
      <c r="E16" s="284" t="s">
        <v>331</v>
      </c>
      <c r="F16" s="284" t="s">
        <v>292</v>
      </c>
      <c r="G16" s="284" t="s">
        <v>338</v>
      </c>
      <c r="H16" s="324" t="s">
        <v>339</v>
      </c>
      <c r="I16" s="25" t="s">
        <v>174</v>
      </c>
      <c r="J16" s="330">
        <v>293701311</v>
      </c>
      <c r="K16" s="5">
        <v>2</v>
      </c>
      <c r="L16" s="5">
        <v>0</v>
      </c>
      <c r="M16" s="5">
        <v>2</v>
      </c>
      <c r="N16" s="7" t="s">
        <v>46</v>
      </c>
      <c r="O16" s="10" t="s">
        <v>47</v>
      </c>
      <c r="P16" s="5">
        <v>1</v>
      </c>
      <c r="Q16" s="203">
        <v>2</v>
      </c>
      <c r="R16" s="5">
        <v>2</v>
      </c>
      <c r="S16" s="21">
        <v>1</v>
      </c>
      <c r="T16" s="26">
        <f t="shared" ref="T16:T33" si="0">R16/M16</f>
        <v>1</v>
      </c>
    </row>
    <row r="17" spans="1:21" ht="51.75" customHeight="1" x14ac:dyDescent="0.25">
      <c r="A17" s="318"/>
      <c r="B17" s="318"/>
      <c r="C17" s="321"/>
      <c r="D17" s="333"/>
      <c r="E17" s="312"/>
      <c r="F17" s="312"/>
      <c r="G17" s="312"/>
      <c r="H17" s="325"/>
      <c r="I17" s="25" t="s">
        <v>175</v>
      </c>
      <c r="J17" s="335"/>
      <c r="K17" s="5">
        <v>1</v>
      </c>
      <c r="L17" s="5">
        <v>0</v>
      </c>
      <c r="M17" s="5">
        <v>1</v>
      </c>
      <c r="N17" s="7" t="s">
        <v>46</v>
      </c>
      <c r="O17" s="10" t="s">
        <v>47</v>
      </c>
      <c r="P17" s="5">
        <v>1</v>
      </c>
      <c r="Q17" s="203">
        <v>1</v>
      </c>
      <c r="R17" s="5">
        <v>1</v>
      </c>
      <c r="S17" s="21">
        <v>1</v>
      </c>
      <c r="T17" s="26">
        <f t="shared" si="0"/>
        <v>1</v>
      </c>
    </row>
    <row r="18" spans="1:21" ht="39.75" customHeight="1" x14ac:dyDescent="0.25">
      <c r="A18" s="318"/>
      <c r="B18" s="318"/>
      <c r="C18" s="321"/>
      <c r="D18" s="333"/>
      <c r="E18" s="312"/>
      <c r="F18" s="312"/>
      <c r="G18" s="312"/>
      <c r="H18" s="325"/>
      <c r="I18" s="25" t="s">
        <v>63</v>
      </c>
      <c r="J18" s="335"/>
      <c r="K18" s="5">
        <v>1</v>
      </c>
      <c r="L18" s="5">
        <v>1</v>
      </c>
      <c r="M18" s="5">
        <v>1</v>
      </c>
      <c r="N18" s="7" t="s">
        <v>46</v>
      </c>
      <c r="O18" s="10" t="s">
        <v>47</v>
      </c>
      <c r="P18" s="5">
        <v>1</v>
      </c>
      <c r="Q18" s="203">
        <v>1</v>
      </c>
      <c r="R18" s="5">
        <v>1</v>
      </c>
      <c r="S18" s="21">
        <f t="shared" ref="S18:S33" si="1">Q18/L18</f>
        <v>1</v>
      </c>
      <c r="T18" s="26">
        <f t="shared" si="0"/>
        <v>1</v>
      </c>
    </row>
    <row r="19" spans="1:21" ht="387" customHeight="1" x14ac:dyDescent="0.25">
      <c r="A19" s="318"/>
      <c r="B19" s="318"/>
      <c r="C19" s="321"/>
      <c r="D19" s="333"/>
      <c r="E19" s="312"/>
      <c r="F19" s="312"/>
      <c r="G19" s="312"/>
      <c r="H19" s="325"/>
      <c r="I19" s="14" t="s">
        <v>70</v>
      </c>
      <c r="J19" s="335"/>
      <c r="K19" s="5">
        <v>1</v>
      </c>
      <c r="L19" s="5">
        <v>1</v>
      </c>
      <c r="M19" s="5">
        <v>1</v>
      </c>
      <c r="N19" s="7" t="s">
        <v>46</v>
      </c>
      <c r="O19" s="10" t="s">
        <v>47</v>
      </c>
      <c r="P19" s="5">
        <v>1</v>
      </c>
      <c r="Q19" s="203">
        <v>1</v>
      </c>
      <c r="R19" s="5">
        <v>1</v>
      </c>
      <c r="S19" s="21">
        <f t="shared" si="1"/>
        <v>1</v>
      </c>
      <c r="T19" s="26">
        <f t="shared" si="0"/>
        <v>1</v>
      </c>
    </row>
    <row r="20" spans="1:21" ht="313.5" customHeight="1" x14ac:dyDescent="0.25">
      <c r="A20" s="318"/>
      <c r="B20" s="318"/>
      <c r="C20" s="321"/>
      <c r="D20" s="333"/>
      <c r="E20" s="312"/>
      <c r="F20" s="312"/>
      <c r="G20" s="312"/>
      <c r="H20" s="325"/>
      <c r="I20" s="14" t="s">
        <v>69</v>
      </c>
      <c r="J20" s="335"/>
      <c r="K20" s="5">
        <v>2</v>
      </c>
      <c r="L20" s="5">
        <v>2</v>
      </c>
      <c r="M20" s="5">
        <v>2</v>
      </c>
      <c r="N20" s="7" t="s">
        <v>46</v>
      </c>
      <c r="O20" s="10" t="s">
        <v>47</v>
      </c>
      <c r="P20" s="5">
        <v>2</v>
      </c>
      <c r="Q20" s="203">
        <v>2</v>
      </c>
      <c r="R20" s="5">
        <v>2</v>
      </c>
      <c r="S20" s="21">
        <f t="shared" si="1"/>
        <v>1</v>
      </c>
      <c r="T20" s="26">
        <f t="shared" si="0"/>
        <v>1</v>
      </c>
    </row>
    <row r="21" spans="1:21" ht="51.75" customHeight="1" x14ac:dyDescent="0.25">
      <c r="A21" s="318"/>
      <c r="B21" s="318"/>
      <c r="C21" s="321"/>
      <c r="D21" s="333"/>
      <c r="E21" s="312"/>
      <c r="F21" s="312"/>
      <c r="G21" s="312"/>
      <c r="H21" s="325"/>
      <c r="I21" s="14" t="s">
        <v>176</v>
      </c>
      <c r="J21" s="335"/>
      <c r="K21" s="5">
        <v>1</v>
      </c>
      <c r="L21" s="5">
        <v>1</v>
      </c>
      <c r="M21" s="5">
        <v>1</v>
      </c>
      <c r="N21" s="7" t="s">
        <v>46</v>
      </c>
      <c r="O21" s="10" t="s">
        <v>47</v>
      </c>
      <c r="P21" s="143">
        <v>1</v>
      </c>
      <c r="Q21" s="203">
        <v>1</v>
      </c>
      <c r="R21" s="5">
        <v>1</v>
      </c>
      <c r="S21" s="21">
        <f t="shared" si="1"/>
        <v>1</v>
      </c>
      <c r="T21" s="26">
        <f t="shared" si="0"/>
        <v>1</v>
      </c>
    </row>
    <row r="22" spans="1:21" ht="56.25" customHeight="1" x14ac:dyDescent="0.25">
      <c r="A22" s="318"/>
      <c r="B22" s="318"/>
      <c r="C22" s="321"/>
      <c r="D22" s="333"/>
      <c r="E22" s="312"/>
      <c r="F22" s="312"/>
      <c r="G22" s="312"/>
      <c r="H22" s="325"/>
      <c r="I22" s="64" t="s">
        <v>64</v>
      </c>
      <c r="J22" s="335"/>
      <c r="K22" s="5">
        <v>1</v>
      </c>
      <c r="L22" s="5">
        <v>1</v>
      </c>
      <c r="M22" s="5">
        <v>1</v>
      </c>
      <c r="N22" s="7" t="s">
        <v>46</v>
      </c>
      <c r="O22" s="10" t="s">
        <v>47</v>
      </c>
      <c r="P22" s="5">
        <v>1</v>
      </c>
      <c r="Q22" s="203">
        <v>1</v>
      </c>
      <c r="R22" s="5">
        <v>1</v>
      </c>
      <c r="S22" s="21">
        <f t="shared" si="1"/>
        <v>1</v>
      </c>
      <c r="T22" s="26">
        <f t="shared" si="0"/>
        <v>1</v>
      </c>
    </row>
    <row r="23" spans="1:21" ht="49.5" customHeight="1" x14ac:dyDescent="0.25">
      <c r="A23" s="318"/>
      <c r="B23" s="318"/>
      <c r="C23" s="321"/>
      <c r="D23" s="333"/>
      <c r="E23" s="312"/>
      <c r="F23" s="312"/>
      <c r="G23" s="312"/>
      <c r="H23" s="325"/>
      <c r="I23" s="64" t="s">
        <v>177</v>
      </c>
      <c r="J23" s="335"/>
      <c r="K23" s="5">
        <v>0</v>
      </c>
      <c r="L23" s="5">
        <v>1</v>
      </c>
      <c r="M23" s="5">
        <v>1</v>
      </c>
      <c r="N23" s="7" t="s">
        <v>46</v>
      </c>
      <c r="O23" s="10" t="s">
        <v>47</v>
      </c>
      <c r="P23" s="5">
        <v>0</v>
      </c>
      <c r="Q23" s="203">
        <v>0</v>
      </c>
      <c r="R23" s="5">
        <v>0</v>
      </c>
      <c r="S23" s="21">
        <f t="shared" si="1"/>
        <v>0</v>
      </c>
      <c r="T23" s="26">
        <f t="shared" si="0"/>
        <v>0</v>
      </c>
    </row>
    <row r="24" spans="1:21" ht="42" customHeight="1" x14ac:dyDescent="0.25">
      <c r="A24" s="319"/>
      <c r="B24" s="319"/>
      <c r="C24" s="322"/>
      <c r="D24" s="334"/>
      <c r="E24" s="312"/>
      <c r="F24" s="312"/>
      <c r="G24" s="312"/>
      <c r="H24" s="325"/>
      <c r="I24" s="66" t="s">
        <v>178</v>
      </c>
      <c r="J24" s="283"/>
      <c r="K24" s="5">
        <v>1</v>
      </c>
      <c r="L24" s="5">
        <v>1</v>
      </c>
      <c r="M24" s="5">
        <v>1</v>
      </c>
      <c r="N24" s="7" t="s">
        <v>46</v>
      </c>
      <c r="O24" s="10" t="s">
        <v>47</v>
      </c>
      <c r="P24" s="5">
        <v>1</v>
      </c>
      <c r="Q24" s="203">
        <v>1</v>
      </c>
      <c r="R24" s="5">
        <v>1</v>
      </c>
      <c r="S24" s="21">
        <f t="shared" si="1"/>
        <v>1</v>
      </c>
      <c r="T24" s="26">
        <f t="shared" si="0"/>
        <v>1</v>
      </c>
      <c r="U24" s="29"/>
    </row>
    <row r="25" spans="1:21" s="69" customFormat="1" ht="42" customHeight="1" x14ac:dyDescent="0.25">
      <c r="A25" s="317"/>
      <c r="B25" s="317">
        <v>2020002122</v>
      </c>
      <c r="C25" s="320" t="s">
        <v>227</v>
      </c>
      <c r="D25" s="332">
        <v>160544</v>
      </c>
      <c r="E25" s="312"/>
      <c r="F25" s="312"/>
      <c r="G25" s="312"/>
      <c r="H25" s="325"/>
      <c r="I25" s="144" t="s">
        <v>340</v>
      </c>
      <c r="J25" s="330">
        <v>189000000</v>
      </c>
      <c r="K25" s="143">
        <v>0</v>
      </c>
      <c r="L25" s="143">
        <v>1</v>
      </c>
      <c r="M25" s="143">
        <v>1</v>
      </c>
      <c r="N25" s="142" t="s">
        <v>46</v>
      </c>
      <c r="O25" s="70" t="s">
        <v>47</v>
      </c>
      <c r="P25" s="143">
        <v>0</v>
      </c>
      <c r="Q25" s="203">
        <v>1</v>
      </c>
      <c r="R25" s="141">
        <v>1</v>
      </c>
      <c r="S25" s="21">
        <f t="shared" si="1"/>
        <v>1</v>
      </c>
      <c r="T25" s="26">
        <f t="shared" si="0"/>
        <v>1</v>
      </c>
      <c r="U25" s="29"/>
    </row>
    <row r="26" spans="1:21" s="69" customFormat="1" ht="42" customHeight="1" x14ac:dyDescent="0.25">
      <c r="A26" s="319"/>
      <c r="B26" s="319"/>
      <c r="C26" s="322"/>
      <c r="D26" s="334"/>
      <c r="E26" s="285"/>
      <c r="F26" s="285"/>
      <c r="G26" s="285"/>
      <c r="H26" s="326"/>
      <c r="I26" s="144" t="s">
        <v>341</v>
      </c>
      <c r="J26" s="283"/>
      <c r="K26" s="143">
        <v>0</v>
      </c>
      <c r="L26" s="143">
        <v>1</v>
      </c>
      <c r="M26" s="143">
        <v>1</v>
      </c>
      <c r="N26" s="142" t="s">
        <v>46</v>
      </c>
      <c r="O26" s="70" t="s">
        <v>47</v>
      </c>
      <c r="P26" s="143">
        <v>0</v>
      </c>
      <c r="Q26" s="203">
        <v>0</v>
      </c>
      <c r="R26" s="143">
        <v>0</v>
      </c>
      <c r="S26" s="21">
        <f t="shared" si="1"/>
        <v>0</v>
      </c>
      <c r="T26" s="26">
        <f t="shared" si="0"/>
        <v>0</v>
      </c>
      <c r="U26" s="29"/>
    </row>
    <row r="27" spans="1:21" s="69" customFormat="1" ht="105.75" customHeight="1" x14ac:dyDescent="0.25">
      <c r="A27" s="134"/>
      <c r="B27" s="270">
        <v>2020002122</v>
      </c>
      <c r="C27" s="270" t="s">
        <v>227</v>
      </c>
      <c r="D27" s="267">
        <v>160544</v>
      </c>
      <c r="E27" s="267" t="s">
        <v>293</v>
      </c>
      <c r="F27" s="267" t="s">
        <v>292</v>
      </c>
      <c r="G27" s="267" t="s">
        <v>290</v>
      </c>
      <c r="H27" s="267" t="s">
        <v>291</v>
      </c>
      <c r="I27" s="59" t="s">
        <v>98</v>
      </c>
      <c r="J27" s="338">
        <v>199927915</v>
      </c>
      <c r="K27" s="6">
        <v>1</v>
      </c>
      <c r="L27" s="127">
        <v>1</v>
      </c>
      <c r="M27" s="131">
        <v>1</v>
      </c>
      <c r="N27" s="127" t="s">
        <v>27</v>
      </c>
      <c r="O27" s="131" t="s">
        <v>28</v>
      </c>
      <c r="P27" s="133">
        <v>1</v>
      </c>
      <c r="Q27" s="200">
        <v>1</v>
      </c>
      <c r="R27" s="140">
        <v>1</v>
      </c>
      <c r="S27" s="21">
        <f t="shared" si="1"/>
        <v>1</v>
      </c>
      <c r="T27" s="26">
        <f t="shared" si="0"/>
        <v>1</v>
      </c>
    </row>
    <row r="28" spans="1:21" s="69" customFormat="1" ht="47.25" customHeight="1" x14ac:dyDescent="0.25">
      <c r="A28" s="134"/>
      <c r="B28" s="271"/>
      <c r="C28" s="271"/>
      <c r="D28" s="268"/>
      <c r="E28" s="336"/>
      <c r="F28" s="336"/>
      <c r="G28" s="336"/>
      <c r="H28" s="336"/>
      <c r="I28" s="127" t="s">
        <v>170</v>
      </c>
      <c r="J28" s="336"/>
      <c r="K28" s="62">
        <v>1</v>
      </c>
      <c r="L28" s="62">
        <v>1</v>
      </c>
      <c r="M28" s="62">
        <v>1</v>
      </c>
      <c r="N28" s="127" t="s">
        <v>27</v>
      </c>
      <c r="O28" s="131" t="s">
        <v>28</v>
      </c>
      <c r="P28" s="133">
        <v>1</v>
      </c>
      <c r="Q28" s="200">
        <v>1</v>
      </c>
      <c r="R28" s="133">
        <v>1</v>
      </c>
      <c r="S28" s="21">
        <f t="shared" si="1"/>
        <v>1</v>
      </c>
      <c r="T28" s="26">
        <f t="shared" si="0"/>
        <v>1</v>
      </c>
    </row>
    <row r="29" spans="1:21" s="69" customFormat="1" ht="47.25" customHeight="1" x14ac:dyDescent="0.25">
      <c r="A29" s="134"/>
      <c r="B29" s="271"/>
      <c r="C29" s="271"/>
      <c r="D29" s="268"/>
      <c r="E29" s="336"/>
      <c r="F29" s="336"/>
      <c r="G29" s="336"/>
      <c r="H29" s="336"/>
      <c r="I29" s="127" t="s">
        <v>166</v>
      </c>
      <c r="J29" s="336"/>
      <c r="K29" s="62">
        <v>0</v>
      </c>
      <c r="L29" s="62">
        <v>1</v>
      </c>
      <c r="M29" s="62">
        <v>1</v>
      </c>
      <c r="N29" s="127" t="s">
        <v>27</v>
      </c>
      <c r="O29" s="131" t="s">
        <v>28</v>
      </c>
      <c r="P29" s="133">
        <v>0</v>
      </c>
      <c r="Q29" s="200">
        <v>1</v>
      </c>
      <c r="R29" s="133">
        <v>1</v>
      </c>
      <c r="S29" s="21">
        <f t="shared" si="1"/>
        <v>1</v>
      </c>
      <c r="T29" s="26">
        <f t="shared" si="0"/>
        <v>1</v>
      </c>
    </row>
    <row r="30" spans="1:21" s="69" customFormat="1" ht="47.25" customHeight="1" x14ac:dyDescent="0.25">
      <c r="A30" s="134"/>
      <c r="B30" s="271"/>
      <c r="C30" s="271"/>
      <c r="D30" s="268"/>
      <c r="E30" s="336"/>
      <c r="F30" s="336"/>
      <c r="G30" s="336"/>
      <c r="H30" s="336"/>
      <c r="I30" s="127" t="s">
        <v>29</v>
      </c>
      <c r="J30" s="336"/>
      <c r="K30" s="62">
        <v>1</v>
      </c>
      <c r="L30" s="62">
        <v>1</v>
      </c>
      <c r="M30" s="62">
        <v>2</v>
      </c>
      <c r="N30" s="127" t="s">
        <v>27</v>
      </c>
      <c r="O30" s="131" t="s">
        <v>28</v>
      </c>
      <c r="P30" s="133">
        <v>1</v>
      </c>
      <c r="Q30" s="200">
        <v>1</v>
      </c>
      <c r="R30" s="133">
        <v>2</v>
      </c>
      <c r="S30" s="21">
        <f t="shared" si="1"/>
        <v>1</v>
      </c>
      <c r="T30" s="26">
        <f t="shared" si="0"/>
        <v>1</v>
      </c>
    </row>
    <row r="31" spans="1:21" s="69" customFormat="1" ht="47.25" customHeight="1" x14ac:dyDescent="0.25">
      <c r="A31" s="134"/>
      <c r="B31" s="271"/>
      <c r="C31" s="271"/>
      <c r="D31" s="268"/>
      <c r="E31" s="336"/>
      <c r="F31" s="336"/>
      <c r="G31" s="336"/>
      <c r="H31" s="336"/>
      <c r="I31" s="127" t="s">
        <v>169</v>
      </c>
      <c r="J31" s="336"/>
      <c r="K31" s="62">
        <v>0</v>
      </c>
      <c r="L31" s="62">
        <v>1</v>
      </c>
      <c r="M31" s="62">
        <v>1</v>
      </c>
      <c r="N31" s="127" t="s">
        <v>27</v>
      </c>
      <c r="O31" s="131" t="s">
        <v>28</v>
      </c>
      <c r="P31" s="133">
        <v>0</v>
      </c>
      <c r="Q31" s="200">
        <v>0</v>
      </c>
      <c r="R31" s="133">
        <v>0</v>
      </c>
      <c r="S31" s="21">
        <f t="shared" si="1"/>
        <v>0</v>
      </c>
      <c r="T31" s="26">
        <f t="shared" si="0"/>
        <v>0</v>
      </c>
    </row>
    <row r="32" spans="1:21" s="69" customFormat="1" ht="60.75" customHeight="1" x14ac:dyDescent="0.25">
      <c r="A32" s="288"/>
      <c r="B32" s="271"/>
      <c r="C32" s="271"/>
      <c r="D32" s="268"/>
      <c r="E32" s="336"/>
      <c r="F32" s="336"/>
      <c r="G32" s="336"/>
      <c r="H32" s="336"/>
      <c r="I32" s="127" t="s">
        <v>168</v>
      </c>
      <c r="J32" s="336"/>
      <c r="K32" s="62">
        <v>0</v>
      </c>
      <c r="L32" s="62">
        <v>1</v>
      </c>
      <c r="M32" s="62">
        <v>1</v>
      </c>
      <c r="N32" s="127" t="s">
        <v>27</v>
      </c>
      <c r="O32" s="131" t="s">
        <v>28</v>
      </c>
      <c r="P32" s="133">
        <v>0</v>
      </c>
      <c r="Q32" s="200">
        <v>0</v>
      </c>
      <c r="R32" s="133">
        <v>0</v>
      </c>
      <c r="S32" s="21">
        <f t="shared" si="1"/>
        <v>0</v>
      </c>
      <c r="T32" s="26">
        <f t="shared" si="0"/>
        <v>0</v>
      </c>
    </row>
    <row r="33" spans="1:21" s="69" customFormat="1" ht="63.75" customHeight="1" x14ac:dyDescent="0.25">
      <c r="A33" s="279"/>
      <c r="B33" s="272"/>
      <c r="C33" s="272"/>
      <c r="D33" s="269"/>
      <c r="E33" s="337"/>
      <c r="F33" s="337"/>
      <c r="G33" s="337"/>
      <c r="H33" s="337"/>
      <c r="I33" s="127" t="s">
        <v>167</v>
      </c>
      <c r="J33" s="337"/>
      <c r="K33" s="62">
        <v>0</v>
      </c>
      <c r="L33" s="62">
        <v>1</v>
      </c>
      <c r="M33" s="62">
        <v>1</v>
      </c>
      <c r="N33" s="127" t="s">
        <v>27</v>
      </c>
      <c r="O33" s="131" t="s">
        <v>28</v>
      </c>
      <c r="P33" s="133">
        <v>0</v>
      </c>
      <c r="Q33" s="200">
        <v>1</v>
      </c>
      <c r="R33" s="133">
        <v>1</v>
      </c>
      <c r="S33" s="21">
        <f t="shared" si="1"/>
        <v>1</v>
      </c>
      <c r="T33" s="26">
        <f t="shared" si="0"/>
        <v>1</v>
      </c>
    </row>
    <row r="34" spans="1:21" s="69" customFormat="1" ht="28.5" customHeight="1" x14ac:dyDescent="0.25">
      <c r="J34" s="225">
        <f>SUM(J8:J33)</f>
        <v>977887336</v>
      </c>
      <c r="S34" s="20">
        <f>(S8+S9+S10+S11+S12+S13+S15+S16+S17+S18+S19+S20+S21+S22+S23+S24+S25+S26+S27+S28+S29+S30+S31+S32+S33)/25</f>
        <v>0.68</v>
      </c>
      <c r="T34" s="23">
        <f>SUM(T8:T33)/26</f>
        <v>0.65384615384615385</v>
      </c>
      <c r="U34" s="29" t="s">
        <v>397</v>
      </c>
    </row>
    <row r="35" spans="1:21" s="69" customFormat="1" ht="24" customHeight="1" x14ac:dyDescent="0.25">
      <c r="S35" s="31">
        <f>S34*0.17</f>
        <v>0.11560000000000002</v>
      </c>
      <c r="T35" s="31">
        <f>T34*0.17</f>
        <v>0.11115384615384616</v>
      </c>
      <c r="U35" s="69" t="s">
        <v>398</v>
      </c>
    </row>
    <row r="36" spans="1:21" s="69" customFormat="1" ht="32.25" customHeight="1" x14ac:dyDescent="0.25">
      <c r="E36" s="190" t="s">
        <v>318</v>
      </c>
      <c r="F36" s="308">
        <v>578959421</v>
      </c>
      <c r="G36" s="309"/>
      <c r="P36" s="182"/>
    </row>
    <row r="37" spans="1:21" s="69" customFormat="1" ht="36" customHeight="1" x14ac:dyDescent="0.25">
      <c r="E37" s="190" t="s">
        <v>22</v>
      </c>
      <c r="F37" s="308">
        <f>J8+J13+J15+J16+J25+J27</f>
        <v>977887336</v>
      </c>
      <c r="G37" s="309"/>
    </row>
  </sheetData>
  <mergeCells count="46">
    <mergeCell ref="F27:F33"/>
    <mergeCell ref="G27:G33"/>
    <mergeCell ref="B27:B33"/>
    <mergeCell ref="C27:C33"/>
    <mergeCell ref="D27:D33"/>
    <mergeCell ref="E27:E33"/>
    <mergeCell ref="A3:T5"/>
    <mergeCell ref="F36:G36"/>
    <mergeCell ref="F37:G37"/>
    <mergeCell ref="J8:J12"/>
    <mergeCell ref="J16:J24"/>
    <mergeCell ref="D8:D12"/>
    <mergeCell ref="C8:C12"/>
    <mergeCell ref="B8:B12"/>
    <mergeCell ref="A6:O6"/>
    <mergeCell ref="P6:T6"/>
    <mergeCell ref="A8:A14"/>
    <mergeCell ref="B13:B14"/>
    <mergeCell ref="C13:C14"/>
    <mergeCell ref="A32:A33"/>
    <mergeCell ref="H27:H33"/>
    <mergeCell ref="J27:J33"/>
    <mergeCell ref="A1:F2"/>
    <mergeCell ref="G1:T1"/>
    <mergeCell ref="G2:H2"/>
    <mergeCell ref="I2:J2"/>
    <mergeCell ref="K2:T2"/>
    <mergeCell ref="D13:D14"/>
    <mergeCell ref="E8:E14"/>
    <mergeCell ref="E16:E26"/>
    <mergeCell ref="D25:D26"/>
    <mergeCell ref="C25:C26"/>
    <mergeCell ref="B25:B26"/>
    <mergeCell ref="A25:A26"/>
    <mergeCell ref="D16:D24"/>
    <mergeCell ref="B16:B24"/>
    <mergeCell ref="C16:C24"/>
    <mergeCell ref="A16:A24"/>
    <mergeCell ref="J25:J26"/>
    <mergeCell ref="J13:J14"/>
    <mergeCell ref="H8:H14"/>
    <mergeCell ref="F8:F14"/>
    <mergeCell ref="G8:G14"/>
    <mergeCell ref="F16:F26"/>
    <mergeCell ref="G16:G26"/>
    <mergeCell ref="H16:H26"/>
  </mergeCells>
  <pageMargins left="0.7" right="0.7" top="0.75" bottom="0.75" header="0.3" footer="0.3"/>
  <pageSetup orientation="portrait" horizontalDpi="4294967293"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1"/>
  <sheetViews>
    <sheetView topLeftCell="G10" zoomScale="60" zoomScaleNormal="60" workbookViewId="0">
      <selection activeCell="S12" sqref="S12:S17"/>
    </sheetView>
  </sheetViews>
  <sheetFormatPr baseColWidth="10" defaultRowHeight="15" x14ac:dyDescent="0.25"/>
  <cols>
    <col min="2" max="2" width="17.28515625" customWidth="1"/>
    <col min="3" max="3" width="27.7109375" style="69" customWidth="1"/>
    <col min="4" max="4" width="13.140625" customWidth="1"/>
    <col min="5" max="5" width="39" customWidth="1"/>
    <col min="6" max="6" width="28.42578125" customWidth="1"/>
    <col min="7" max="7" width="23.28515625" customWidth="1"/>
    <col min="8" max="8" width="35.7109375" customWidth="1"/>
    <col min="9" max="9" width="27" customWidth="1"/>
    <col min="10" max="10" width="22.7109375" customWidth="1"/>
    <col min="11" max="11" width="17.28515625" customWidth="1"/>
    <col min="12" max="12" width="16.140625" customWidth="1"/>
    <col min="13" max="13" width="16.28515625" customWidth="1"/>
    <col min="14" max="14" width="16.85546875" customWidth="1"/>
    <col min="15" max="15" width="19.42578125" customWidth="1"/>
    <col min="16" max="16" width="16.7109375" customWidth="1"/>
    <col min="17" max="19" width="15.42578125" customWidth="1"/>
    <col min="20" max="20" width="15.7109375" customWidth="1"/>
    <col min="21" max="21" width="12.42578125" customWidth="1"/>
  </cols>
  <sheetData>
    <row r="1" spans="1:20"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0" ht="37.5" customHeight="1" x14ac:dyDescent="0.25">
      <c r="A2" s="300"/>
      <c r="B2" s="301"/>
      <c r="C2" s="301"/>
      <c r="D2" s="301"/>
      <c r="E2" s="301"/>
      <c r="F2" s="302"/>
      <c r="G2" s="304" t="s">
        <v>241</v>
      </c>
      <c r="H2" s="305"/>
      <c r="I2" s="304" t="s">
        <v>240</v>
      </c>
      <c r="J2" s="306"/>
      <c r="K2" s="304" t="s">
        <v>281</v>
      </c>
      <c r="L2" s="306"/>
      <c r="M2" s="306"/>
      <c r="N2" s="306"/>
      <c r="O2" s="306"/>
      <c r="P2" s="306"/>
      <c r="Q2" s="306"/>
      <c r="R2" s="306"/>
      <c r="S2" s="306"/>
      <c r="T2" s="306"/>
    </row>
    <row r="3" spans="1:20" ht="15.75" customHeight="1" x14ac:dyDescent="0.25">
      <c r="A3" s="307" t="s">
        <v>150</v>
      </c>
      <c r="B3" s="307"/>
      <c r="C3" s="307"/>
      <c r="D3" s="307"/>
      <c r="E3" s="307"/>
      <c r="F3" s="307"/>
      <c r="G3" s="307"/>
      <c r="H3" s="307"/>
      <c r="I3" s="307"/>
      <c r="J3" s="307"/>
      <c r="K3" s="307"/>
      <c r="L3" s="307"/>
      <c r="M3" s="307"/>
      <c r="N3" s="307"/>
      <c r="O3" s="307"/>
      <c r="P3" s="307"/>
      <c r="Q3" s="307"/>
      <c r="R3" s="307"/>
      <c r="S3" s="307"/>
      <c r="T3" s="307"/>
    </row>
    <row r="4" spans="1:20" ht="15.75" customHeight="1" x14ac:dyDescent="0.25">
      <c r="A4" s="307"/>
      <c r="B4" s="307"/>
      <c r="C4" s="307"/>
      <c r="D4" s="307"/>
      <c r="E4" s="307"/>
      <c r="F4" s="307"/>
      <c r="G4" s="307"/>
      <c r="H4" s="307"/>
      <c r="I4" s="307"/>
      <c r="J4" s="307"/>
      <c r="K4" s="307"/>
      <c r="L4" s="307"/>
      <c r="M4" s="307"/>
      <c r="N4" s="307"/>
      <c r="O4" s="307"/>
      <c r="P4" s="307"/>
      <c r="Q4" s="307"/>
      <c r="R4" s="307"/>
      <c r="S4" s="307"/>
      <c r="T4" s="307"/>
    </row>
    <row r="5" spans="1:20" ht="15.75" customHeight="1" x14ac:dyDescent="0.25">
      <c r="A5" s="307"/>
      <c r="B5" s="307"/>
      <c r="C5" s="307"/>
      <c r="D5" s="307"/>
      <c r="E5" s="307"/>
      <c r="F5" s="307"/>
      <c r="G5" s="307"/>
      <c r="H5" s="307"/>
      <c r="I5" s="307"/>
      <c r="J5" s="307"/>
      <c r="K5" s="307"/>
      <c r="L5" s="307"/>
      <c r="M5" s="307"/>
      <c r="N5" s="307"/>
      <c r="O5" s="307"/>
      <c r="P5" s="307"/>
      <c r="Q5" s="307"/>
      <c r="R5" s="307"/>
      <c r="S5" s="307"/>
      <c r="T5" s="307"/>
    </row>
    <row r="6" spans="1:20"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0" ht="100.5" customHeight="1" x14ac:dyDescent="0.25">
      <c r="A7" s="1" t="s">
        <v>0</v>
      </c>
      <c r="B7" s="1" t="s">
        <v>1</v>
      </c>
      <c r="C7" s="82" t="s">
        <v>226</v>
      </c>
      <c r="D7" s="1" t="s">
        <v>2</v>
      </c>
      <c r="E7" s="1" t="s">
        <v>392</v>
      </c>
      <c r="F7" s="1" t="s">
        <v>393</v>
      </c>
      <c r="G7" s="1" t="s">
        <v>4</v>
      </c>
      <c r="H7" s="1" t="s">
        <v>6</v>
      </c>
      <c r="I7" s="1" t="s">
        <v>5</v>
      </c>
      <c r="J7" s="57" t="s">
        <v>151</v>
      </c>
      <c r="K7" s="1" t="s">
        <v>8</v>
      </c>
      <c r="L7" s="1" t="s">
        <v>12</v>
      </c>
      <c r="M7" s="1" t="s">
        <v>11</v>
      </c>
      <c r="N7" s="2" t="s">
        <v>7</v>
      </c>
      <c r="O7" s="2" t="s">
        <v>13</v>
      </c>
      <c r="P7" s="4" t="s">
        <v>15</v>
      </c>
      <c r="Q7" s="4" t="s">
        <v>14</v>
      </c>
      <c r="R7" s="4" t="s">
        <v>16</v>
      </c>
      <c r="S7" s="4" t="s">
        <v>405</v>
      </c>
      <c r="T7" s="1" t="s">
        <v>17</v>
      </c>
    </row>
    <row r="8" spans="1:20" ht="144" customHeight="1" x14ac:dyDescent="0.25">
      <c r="A8" s="280">
        <v>1</v>
      </c>
      <c r="B8" s="280">
        <v>2020002122</v>
      </c>
      <c r="C8" s="278" t="s">
        <v>231</v>
      </c>
      <c r="D8" s="332">
        <v>160544</v>
      </c>
      <c r="E8" s="284" t="s">
        <v>342</v>
      </c>
      <c r="F8" s="284" t="s">
        <v>343</v>
      </c>
      <c r="G8" s="284" t="s">
        <v>345</v>
      </c>
      <c r="H8" s="284" t="s">
        <v>346</v>
      </c>
      <c r="I8" s="10" t="s">
        <v>152</v>
      </c>
      <c r="J8" s="339">
        <v>845857500</v>
      </c>
      <c r="K8" s="62">
        <v>9</v>
      </c>
      <c r="L8" s="62">
        <v>9</v>
      </c>
      <c r="M8" s="62">
        <v>9</v>
      </c>
      <c r="N8" s="10" t="s">
        <v>50</v>
      </c>
      <c r="O8" s="10" t="s">
        <v>351</v>
      </c>
      <c r="P8" s="62">
        <v>9</v>
      </c>
      <c r="Q8" s="62">
        <v>9</v>
      </c>
      <c r="R8" s="62">
        <v>9</v>
      </c>
      <c r="S8" s="21">
        <f>Q8/L8</f>
        <v>1</v>
      </c>
      <c r="T8" s="52">
        <f>R8/M8</f>
        <v>1</v>
      </c>
    </row>
    <row r="9" spans="1:20" s="69" customFormat="1" ht="103.5" customHeight="1" x14ac:dyDescent="0.25">
      <c r="A9" s="310"/>
      <c r="B9" s="310"/>
      <c r="C9" s="288"/>
      <c r="D9" s="333"/>
      <c r="E9" s="312"/>
      <c r="F9" s="312"/>
      <c r="G9" s="312"/>
      <c r="H9" s="312"/>
      <c r="I9" s="70" t="s">
        <v>349</v>
      </c>
      <c r="J9" s="340"/>
      <c r="K9" s="149">
        <v>0</v>
      </c>
      <c r="L9" s="149">
        <v>1</v>
      </c>
      <c r="M9" s="149">
        <v>1</v>
      </c>
      <c r="N9" s="70" t="s">
        <v>50</v>
      </c>
      <c r="O9" s="70" t="s">
        <v>351</v>
      </c>
      <c r="P9" s="149">
        <v>0</v>
      </c>
      <c r="Q9" s="214">
        <v>9</v>
      </c>
      <c r="R9" s="149">
        <v>9</v>
      </c>
      <c r="S9" s="21">
        <v>1</v>
      </c>
      <c r="T9" s="52">
        <v>1</v>
      </c>
    </row>
    <row r="10" spans="1:20" s="69" customFormat="1" ht="161.25" customHeight="1" x14ac:dyDescent="0.25">
      <c r="A10" s="310"/>
      <c r="B10" s="310"/>
      <c r="C10" s="288"/>
      <c r="D10" s="333"/>
      <c r="E10" s="312"/>
      <c r="F10" s="312"/>
      <c r="G10" s="312"/>
      <c r="H10" s="312"/>
      <c r="I10" s="70" t="s">
        <v>348</v>
      </c>
      <c r="J10" s="340"/>
      <c r="K10" s="149">
        <v>0</v>
      </c>
      <c r="L10" s="149">
        <v>1</v>
      </c>
      <c r="M10" s="149">
        <v>1</v>
      </c>
      <c r="N10" s="70" t="s">
        <v>50</v>
      </c>
      <c r="O10" s="70" t="s">
        <v>351</v>
      </c>
      <c r="P10" s="149">
        <v>0</v>
      </c>
      <c r="Q10" s="214">
        <v>1</v>
      </c>
      <c r="R10" s="149">
        <v>1</v>
      </c>
      <c r="S10" s="21">
        <f t="shared" ref="S10:T12" si="0">Q10/L10</f>
        <v>1</v>
      </c>
      <c r="T10" s="52">
        <f t="shared" si="0"/>
        <v>1</v>
      </c>
    </row>
    <row r="11" spans="1:20" s="69" customFormat="1" ht="147" customHeight="1" x14ac:dyDescent="0.25">
      <c r="A11" s="310"/>
      <c r="B11" s="310"/>
      <c r="C11" s="288"/>
      <c r="D11" s="333"/>
      <c r="E11" s="312"/>
      <c r="F11" s="312"/>
      <c r="G11" s="285"/>
      <c r="H11" s="285"/>
      <c r="I11" s="151" t="s">
        <v>350</v>
      </c>
      <c r="J11" s="340"/>
      <c r="K11" s="149">
        <v>0</v>
      </c>
      <c r="L11" s="149">
        <v>1</v>
      </c>
      <c r="M11" s="149">
        <v>1</v>
      </c>
      <c r="N11" s="70" t="s">
        <v>50</v>
      </c>
      <c r="O11" s="70" t="s">
        <v>351</v>
      </c>
      <c r="P11" s="149">
        <v>0</v>
      </c>
      <c r="Q11" s="214">
        <v>1</v>
      </c>
      <c r="R11" s="149">
        <v>1</v>
      </c>
      <c r="S11" s="21">
        <f t="shared" si="0"/>
        <v>1</v>
      </c>
      <c r="T11" s="52">
        <f t="shared" si="0"/>
        <v>1</v>
      </c>
    </row>
    <row r="12" spans="1:20" ht="15.75" customHeight="1" x14ac:dyDescent="0.25">
      <c r="A12" s="310"/>
      <c r="B12" s="310"/>
      <c r="C12" s="288"/>
      <c r="D12" s="333"/>
      <c r="E12" s="312"/>
      <c r="F12" s="312"/>
      <c r="G12" s="284" t="s">
        <v>344</v>
      </c>
      <c r="H12" s="284" t="s">
        <v>347</v>
      </c>
      <c r="I12" s="284" t="s">
        <v>66</v>
      </c>
      <c r="J12" s="340"/>
      <c r="K12" s="280">
        <v>1</v>
      </c>
      <c r="L12" s="280">
        <v>1</v>
      </c>
      <c r="M12" s="280">
        <v>1</v>
      </c>
      <c r="N12" s="284" t="s">
        <v>50</v>
      </c>
      <c r="O12" s="284" t="s">
        <v>351</v>
      </c>
      <c r="P12" s="280">
        <v>1</v>
      </c>
      <c r="Q12" s="280">
        <v>1</v>
      </c>
      <c r="R12" s="280">
        <v>1</v>
      </c>
      <c r="S12" s="342">
        <f t="shared" si="0"/>
        <v>1</v>
      </c>
      <c r="T12" s="345">
        <f t="shared" si="0"/>
        <v>1</v>
      </c>
    </row>
    <row r="13" spans="1:20" ht="15.75" customHeight="1" x14ac:dyDescent="0.25">
      <c r="A13" s="310"/>
      <c r="B13" s="310"/>
      <c r="C13" s="288"/>
      <c r="D13" s="333"/>
      <c r="E13" s="312"/>
      <c r="F13" s="312"/>
      <c r="G13" s="312"/>
      <c r="H13" s="312"/>
      <c r="I13" s="312"/>
      <c r="J13" s="340"/>
      <c r="K13" s="310"/>
      <c r="L13" s="310"/>
      <c r="M13" s="310"/>
      <c r="N13" s="312"/>
      <c r="O13" s="312"/>
      <c r="P13" s="310"/>
      <c r="Q13" s="310"/>
      <c r="R13" s="310"/>
      <c r="S13" s="343"/>
      <c r="T13" s="346"/>
    </row>
    <row r="14" spans="1:20" ht="15.75" customHeight="1" x14ac:dyDescent="0.25">
      <c r="A14" s="310"/>
      <c r="B14" s="310"/>
      <c r="C14" s="288"/>
      <c r="D14" s="333"/>
      <c r="E14" s="312"/>
      <c r="F14" s="312"/>
      <c r="G14" s="312"/>
      <c r="H14" s="312"/>
      <c r="I14" s="312"/>
      <c r="J14" s="340"/>
      <c r="K14" s="310"/>
      <c r="L14" s="310"/>
      <c r="M14" s="310"/>
      <c r="N14" s="312"/>
      <c r="O14" s="312"/>
      <c r="P14" s="310"/>
      <c r="Q14" s="310"/>
      <c r="R14" s="310"/>
      <c r="S14" s="343"/>
      <c r="T14" s="346"/>
    </row>
    <row r="15" spans="1:20" ht="15.75" customHeight="1" x14ac:dyDescent="0.25">
      <c r="A15" s="310"/>
      <c r="B15" s="310"/>
      <c r="C15" s="288"/>
      <c r="D15" s="333"/>
      <c r="E15" s="312"/>
      <c r="F15" s="312"/>
      <c r="G15" s="312"/>
      <c r="H15" s="312"/>
      <c r="I15" s="312"/>
      <c r="J15" s="340"/>
      <c r="K15" s="310"/>
      <c r="L15" s="310"/>
      <c r="M15" s="310"/>
      <c r="N15" s="312"/>
      <c r="O15" s="312"/>
      <c r="P15" s="310"/>
      <c r="Q15" s="310"/>
      <c r="R15" s="310"/>
      <c r="S15" s="343"/>
      <c r="T15" s="346"/>
    </row>
    <row r="16" spans="1:20" ht="15.75" customHeight="1" x14ac:dyDescent="0.25">
      <c r="A16" s="310"/>
      <c r="B16" s="310"/>
      <c r="C16" s="288"/>
      <c r="D16" s="333"/>
      <c r="E16" s="312"/>
      <c r="F16" s="312"/>
      <c r="G16" s="312"/>
      <c r="H16" s="312"/>
      <c r="I16" s="312"/>
      <c r="J16" s="340"/>
      <c r="K16" s="310"/>
      <c r="L16" s="310"/>
      <c r="M16" s="310"/>
      <c r="N16" s="312"/>
      <c r="O16" s="312"/>
      <c r="P16" s="310"/>
      <c r="Q16" s="310"/>
      <c r="R16" s="310"/>
      <c r="S16" s="343"/>
      <c r="T16" s="346"/>
    </row>
    <row r="17" spans="1:22" ht="98.25" customHeight="1" x14ac:dyDescent="0.25">
      <c r="A17" s="281"/>
      <c r="B17" s="281"/>
      <c r="C17" s="279"/>
      <c r="D17" s="334"/>
      <c r="E17" s="285"/>
      <c r="F17" s="285"/>
      <c r="G17" s="285"/>
      <c r="H17" s="285"/>
      <c r="I17" s="285"/>
      <c r="J17" s="341"/>
      <c r="K17" s="281"/>
      <c r="L17" s="281"/>
      <c r="M17" s="281"/>
      <c r="N17" s="285"/>
      <c r="O17" s="285"/>
      <c r="P17" s="281"/>
      <c r="Q17" s="281"/>
      <c r="R17" s="281"/>
      <c r="S17" s="344"/>
      <c r="T17" s="347"/>
    </row>
    <row r="18" spans="1:22" ht="27.75" customHeight="1" x14ac:dyDescent="0.25">
      <c r="J18" s="225">
        <f>SUM(J8)</f>
        <v>845857500</v>
      </c>
      <c r="S18" s="20">
        <f>SUM(S8:S17)/5</f>
        <v>1</v>
      </c>
      <c r="T18" s="20">
        <f>SUM(T8:T17)/5</f>
        <v>1</v>
      </c>
      <c r="U18" s="29" t="s">
        <v>397</v>
      </c>
      <c r="V18" s="69"/>
    </row>
    <row r="19" spans="1:22" ht="24.75" customHeight="1" x14ac:dyDescent="0.25">
      <c r="S19" s="30">
        <f>S18*0.1</f>
        <v>0.1</v>
      </c>
      <c r="T19" s="30">
        <f>T18*0.1</f>
        <v>0.1</v>
      </c>
      <c r="U19" s="69" t="s">
        <v>398</v>
      </c>
      <c r="V19" s="69"/>
    </row>
    <row r="20" spans="1:22" ht="15.75" x14ac:dyDescent="0.25">
      <c r="E20" s="190" t="s">
        <v>318</v>
      </c>
      <c r="F20" s="308">
        <v>478812251</v>
      </c>
      <c r="G20" s="309"/>
    </row>
    <row r="21" spans="1:22" ht="15.75" x14ac:dyDescent="0.25">
      <c r="E21" s="190" t="s">
        <v>319</v>
      </c>
      <c r="F21" s="308">
        <f>J8</f>
        <v>845857500</v>
      </c>
      <c r="G21" s="309"/>
    </row>
  </sheetData>
  <mergeCells count="32">
    <mergeCell ref="I12:I17"/>
    <mergeCell ref="E8:E17"/>
    <mergeCell ref="F8:F17"/>
    <mergeCell ref="H8:H11"/>
    <mergeCell ref="G8:G11"/>
    <mergeCell ref="H12:H17"/>
    <mergeCell ref="G12:G17"/>
    <mergeCell ref="F20:G20"/>
    <mergeCell ref="F21:G21"/>
    <mergeCell ref="A8:A17"/>
    <mergeCell ref="B8:B17"/>
    <mergeCell ref="D8:D17"/>
    <mergeCell ref="C8:C17"/>
    <mergeCell ref="A6:O6"/>
    <mergeCell ref="P6:T6"/>
    <mergeCell ref="A1:F2"/>
    <mergeCell ref="G1:T1"/>
    <mergeCell ref="G2:H2"/>
    <mergeCell ref="I2:J2"/>
    <mergeCell ref="K2:T2"/>
    <mergeCell ref="A3:T5"/>
    <mergeCell ref="J8:J17"/>
    <mergeCell ref="S12:S17"/>
    <mergeCell ref="T12:T17"/>
    <mergeCell ref="K12:K17"/>
    <mergeCell ref="L12:L17"/>
    <mergeCell ref="M12:M17"/>
    <mergeCell ref="N12:N17"/>
    <mergeCell ref="O12:O17"/>
    <mergeCell ref="P12:P17"/>
    <mergeCell ref="Q12:Q17"/>
    <mergeCell ref="R12:R17"/>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5"/>
  <sheetViews>
    <sheetView zoomScale="90" zoomScaleNormal="90" workbookViewId="0">
      <pane xSplit="3750" ySplit="1395" topLeftCell="M1" activePane="bottomRight"/>
      <selection activeCell="J41" sqref="J41"/>
      <selection pane="topRight" activeCell="E8" sqref="E8"/>
      <selection pane="bottomLeft" activeCell="A42" sqref="A42:XFD48"/>
      <selection pane="bottomRight" activeCell="H41" sqref="H41"/>
    </sheetView>
  </sheetViews>
  <sheetFormatPr baseColWidth="10" defaultRowHeight="15" x14ac:dyDescent="0.25"/>
  <cols>
    <col min="2" max="2" width="24.140625" customWidth="1"/>
    <col min="3" max="3" width="30" style="69" customWidth="1"/>
    <col min="4" max="4" width="13.140625" customWidth="1"/>
    <col min="5" max="5" width="32.28515625" customWidth="1"/>
    <col min="6" max="6" width="20.85546875" customWidth="1"/>
    <col min="7" max="7" width="19" customWidth="1"/>
    <col min="8" max="8" width="19.7109375" customWidth="1"/>
    <col min="9" max="10" width="30.7109375" customWidth="1"/>
    <col min="11" max="11" width="17.28515625" customWidth="1"/>
    <col min="12" max="12" width="16.140625" customWidth="1"/>
    <col min="13" max="13" width="16.28515625" customWidth="1"/>
    <col min="14" max="14" width="19.7109375" customWidth="1"/>
    <col min="15" max="15" width="17.7109375" customWidth="1"/>
    <col min="16" max="16" width="16.7109375" customWidth="1"/>
    <col min="17" max="17" width="16.85546875" customWidth="1"/>
    <col min="18" max="18" width="17.85546875" customWidth="1"/>
    <col min="19" max="19" width="15.42578125" customWidth="1"/>
    <col min="20" max="20" width="19" customWidth="1"/>
    <col min="21" max="21" width="13.85546875" customWidth="1"/>
  </cols>
  <sheetData>
    <row r="1" spans="1:20" ht="35.25" customHeight="1" x14ac:dyDescent="0.25">
      <c r="A1" s="297"/>
      <c r="B1" s="298"/>
      <c r="C1" s="298"/>
      <c r="D1" s="298"/>
      <c r="E1" s="298"/>
      <c r="F1" s="299"/>
      <c r="G1" s="303" t="s">
        <v>73</v>
      </c>
      <c r="H1" s="303"/>
      <c r="I1" s="303"/>
      <c r="J1" s="303"/>
      <c r="K1" s="303"/>
      <c r="L1" s="303"/>
      <c r="M1" s="303"/>
      <c r="N1" s="303"/>
      <c r="O1" s="303"/>
      <c r="P1" s="303"/>
      <c r="Q1" s="303"/>
      <c r="R1" s="303"/>
      <c r="S1" s="303"/>
      <c r="T1" s="303"/>
    </row>
    <row r="2" spans="1:20" ht="37.5" customHeight="1" x14ac:dyDescent="0.25">
      <c r="A2" s="300"/>
      <c r="B2" s="301"/>
      <c r="C2" s="301"/>
      <c r="D2" s="301"/>
      <c r="E2" s="301"/>
      <c r="F2" s="302"/>
      <c r="G2" s="304" t="s">
        <v>241</v>
      </c>
      <c r="H2" s="305"/>
      <c r="I2" s="304" t="s">
        <v>240</v>
      </c>
      <c r="J2" s="306"/>
      <c r="K2" s="304" t="s">
        <v>282</v>
      </c>
      <c r="L2" s="306"/>
      <c r="M2" s="306"/>
      <c r="N2" s="306"/>
      <c r="O2" s="306"/>
      <c r="P2" s="306"/>
      <c r="Q2" s="306"/>
      <c r="R2" s="306"/>
      <c r="S2" s="306"/>
      <c r="T2" s="306"/>
    </row>
    <row r="3" spans="1:20" ht="15.75" customHeight="1" x14ac:dyDescent="0.25">
      <c r="A3" s="307" t="s">
        <v>154</v>
      </c>
      <c r="B3" s="307"/>
      <c r="C3" s="307"/>
      <c r="D3" s="307"/>
      <c r="E3" s="307"/>
      <c r="F3" s="307"/>
      <c r="G3" s="307"/>
      <c r="H3" s="307"/>
      <c r="I3" s="307"/>
      <c r="J3" s="307"/>
      <c r="K3" s="307"/>
      <c r="L3" s="307"/>
      <c r="M3" s="307"/>
      <c r="N3" s="307"/>
      <c r="O3" s="307"/>
      <c r="P3" s="307"/>
      <c r="Q3" s="307"/>
      <c r="R3" s="307"/>
      <c r="S3" s="307"/>
      <c r="T3" s="307"/>
    </row>
    <row r="4" spans="1:20" ht="15.75" customHeight="1" x14ac:dyDescent="0.25">
      <c r="A4" s="307"/>
      <c r="B4" s="307"/>
      <c r="C4" s="307"/>
      <c r="D4" s="307"/>
      <c r="E4" s="307"/>
      <c r="F4" s="307"/>
      <c r="G4" s="307"/>
      <c r="H4" s="307"/>
      <c r="I4" s="307"/>
      <c r="J4" s="307"/>
      <c r="K4" s="307"/>
      <c r="L4" s="307"/>
      <c r="M4" s="307"/>
      <c r="N4" s="307"/>
      <c r="O4" s="307"/>
      <c r="P4" s="307"/>
      <c r="Q4" s="307"/>
      <c r="R4" s="307"/>
      <c r="S4" s="307"/>
      <c r="T4" s="307"/>
    </row>
    <row r="5" spans="1:20" ht="15.75" customHeight="1" x14ac:dyDescent="0.25">
      <c r="A5" s="307"/>
      <c r="B5" s="307"/>
      <c r="C5" s="307"/>
      <c r="D5" s="307"/>
      <c r="E5" s="307"/>
      <c r="F5" s="307"/>
      <c r="G5" s="307"/>
      <c r="H5" s="307"/>
      <c r="I5" s="307"/>
      <c r="J5" s="307"/>
      <c r="K5" s="307"/>
      <c r="L5" s="307"/>
      <c r="M5" s="307"/>
      <c r="N5" s="307"/>
      <c r="O5" s="307"/>
      <c r="P5" s="307"/>
      <c r="Q5" s="307"/>
      <c r="R5" s="307"/>
      <c r="S5" s="307"/>
      <c r="T5" s="307"/>
    </row>
    <row r="6" spans="1:20" ht="15.75" customHeight="1" x14ac:dyDescent="0.25">
      <c r="A6" s="296" t="s">
        <v>19</v>
      </c>
      <c r="B6" s="296"/>
      <c r="C6" s="296"/>
      <c r="D6" s="296"/>
      <c r="E6" s="296"/>
      <c r="F6" s="296"/>
      <c r="G6" s="296"/>
      <c r="H6" s="296"/>
      <c r="I6" s="296"/>
      <c r="J6" s="296"/>
      <c r="K6" s="296"/>
      <c r="L6" s="296"/>
      <c r="M6" s="296"/>
      <c r="N6" s="296"/>
      <c r="O6" s="296"/>
      <c r="P6" s="296" t="s">
        <v>20</v>
      </c>
      <c r="Q6" s="296"/>
      <c r="R6" s="296"/>
      <c r="S6" s="296"/>
      <c r="T6" s="296"/>
    </row>
    <row r="7" spans="1:20" ht="63" x14ac:dyDescent="0.25">
      <c r="A7" s="16" t="s">
        <v>0</v>
      </c>
      <c r="B7" s="16" t="s">
        <v>1</v>
      </c>
      <c r="C7" s="82" t="s">
        <v>226</v>
      </c>
      <c r="D7" s="16" t="s">
        <v>2</v>
      </c>
      <c r="E7" s="16" t="s">
        <v>392</v>
      </c>
      <c r="F7" s="16" t="s">
        <v>393</v>
      </c>
      <c r="G7" s="16" t="s">
        <v>4</v>
      </c>
      <c r="H7" s="16" t="s">
        <v>6</v>
      </c>
      <c r="I7" s="16" t="s">
        <v>5</v>
      </c>
      <c r="J7" s="57" t="s">
        <v>151</v>
      </c>
      <c r="K7" s="16" t="s">
        <v>8</v>
      </c>
      <c r="L7" s="16" t="s">
        <v>12</v>
      </c>
      <c r="M7" s="16" t="s">
        <v>11</v>
      </c>
      <c r="N7" s="2" t="s">
        <v>7</v>
      </c>
      <c r="O7" s="2" t="s">
        <v>13</v>
      </c>
      <c r="P7" s="4" t="s">
        <v>15</v>
      </c>
      <c r="Q7" s="4" t="s">
        <v>14</v>
      </c>
      <c r="R7" s="4" t="s">
        <v>16</v>
      </c>
      <c r="S7" s="4" t="s">
        <v>406</v>
      </c>
      <c r="T7" s="16" t="s">
        <v>17</v>
      </c>
    </row>
    <row r="8" spans="1:20" ht="139.5" customHeight="1" x14ac:dyDescent="0.25">
      <c r="A8" s="153">
        <v>1</v>
      </c>
      <c r="B8" s="150">
        <v>2020002122</v>
      </c>
      <c r="C8" s="154" t="s">
        <v>231</v>
      </c>
      <c r="D8" s="152">
        <v>160544</v>
      </c>
      <c r="E8" s="37" t="s">
        <v>363</v>
      </c>
      <c r="F8" s="37" t="s">
        <v>383</v>
      </c>
      <c r="G8" s="37" t="s">
        <v>385</v>
      </c>
      <c r="H8" s="32" t="s">
        <v>389</v>
      </c>
      <c r="I8" s="58" t="s">
        <v>153</v>
      </c>
      <c r="J8" s="63">
        <v>85000000</v>
      </c>
      <c r="K8" s="17">
        <v>1</v>
      </c>
      <c r="L8" s="17">
        <v>1</v>
      </c>
      <c r="M8" s="17">
        <v>1</v>
      </c>
      <c r="N8" s="13" t="s">
        <v>93</v>
      </c>
      <c r="O8" s="10" t="s">
        <v>96</v>
      </c>
      <c r="P8" s="17">
        <v>0</v>
      </c>
      <c r="Q8" s="17">
        <v>1</v>
      </c>
      <c r="R8" s="17">
        <v>1</v>
      </c>
      <c r="S8" s="33">
        <f t="shared" ref="S8:S18" si="0">Q8/L8</f>
        <v>1</v>
      </c>
      <c r="T8" s="28">
        <f t="shared" ref="T8:T18" si="1">R8/M8</f>
        <v>1</v>
      </c>
    </row>
    <row r="9" spans="1:20" s="69" customFormat="1" ht="96.75" customHeight="1" x14ac:dyDescent="0.25">
      <c r="A9" s="317"/>
      <c r="B9" s="317">
        <v>2020002122</v>
      </c>
      <c r="C9" s="320" t="s">
        <v>231</v>
      </c>
      <c r="D9" s="320">
        <v>160544</v>
      </c>
      <c r="E9" s="267" t="s">
        <v>363</v>
      </c>
      <c r="F9" s="267" t="s">
        <v>383</v>
      </c>
      <c r="G9" s="267" t="s">
        <v>390</v>
      </c>
      <c r="H9" s="364" t="s">
        <v>391</v>
      </c>
      <c r="I9" s="84" t="s">
        <v>65</v>
      </c>
      <c r="J9" s="352">
        <v>2277714972</v>
      </c>
      <c r="K9" s="54">
        <v>10</v>
      </c>
      <c r="L9" s="54">
        <v>10</v>
      </c>
      <c r="M9" s="54">
        <v>10</v>
      </c>
      <c r="N9" s="9" t="s">
        <v>61</v>
      </c>
      <c r="O9" s="85" t="s">
        <v>26</v>
      </c>
      <c r="P9" s="54">
        <v>10</v>
      </c>
      <c r="Q9" s="54">
        <v>10</v>
      </c>
      <c r="R9" s="54">
        <v>10</v>
      </c>
      <c r="S9" s="196">
        <f t="shared" si="0"/>
        <v>1</v>
      </c>
      <c r="T9" s="28">
        <f t="shared" si="1"/>
        <v>1</v>
      </c>
    </row>
    <row r="10" spans="1:20" s="69" customFormat="1" ht="80.25" customHeight="1" x14ac:dyDescent="0.25">
      <c r="A10" s="318"/>
      <c r="B10" s="318"/>
      <c r="C10" s="321"/>
      <c r="D10" s="321"/>
      <c r="E10" s="268"/>
      <c r="F10" s="268"/>
      <c r="G10" s="268"/>
      <c r="H10" s="359"/>
      <c r="I10" s="72" t="s">
        <v>199</v>
      </c>
      <c r="J10" s="353"/>
      <c r="K10" s="54">
        <v>2</v>
      </c>
      <c r="L10" s="54">
        <v>2</v>
      </c>
      <c r="M10" s="54">
        <v>2</v>
      </c>
      <c r="N10" s="9" t="s">
        <v>61</v>
      </c>
      <c r="O10" s="85" t="s">
        <v>26</v>
      </c>
      <c r="P10" s="147">
        <v>2</v>
      </c>
      <c r="Q10" s="54">
        <v>2</v>
      </c>
      <c r="R10" s="54">
        <v>2</v>
      </c>
      <c r="S10" s="196">
        <f t="shared" si="0"/>
        <v>1</v>
      </c>
      <c r="T10" s="28">
        <f t="shared" si="1"/>
        <v>1</v>
      </c>
    </row>
    <row r="11" spans="1:20" s="69" customFormat="1" ht="79.5" customHeight="1" x14ac:dyDescent="0.25">
      <c r="A11" s="318"/>
      <c r="B11" s="318"/>
      <c r="C11" s="321"/>
      <c r="D11" s="321"/>
      <c r="E11" s="268"/>
      <c r="F11" s="268"/>
      <c r="G11" s="268"/>
      <c r="H11" s="359"/>
      <c r="I11" s="92" t="s">
        <v>200</v>
      </c>
      <c r="J11" s="353"/>
      <c r="K11" s="54">
        <v>0</v>
      </c>
      <c r="L11" s="54">
        <v>1</v>
      </c>
      <c r="M11" s="54">
        <v>1</v>
      </c>
      <c r="N11" s="9" t="s">
        <v>61</v>
      </c>
      <c r="O11" s="85" t="s">
        <v>28</v>
      </c>
      <c r="P11" s="54">
        <v>1</v>
      </c>
      <c r="Q11" s="54">
        <v>1</v>
      </c>
      <c r="R11" s="54">
        <v>1</v>
      </c>
      <c r="S11" s="196">
        <f t="shared" si="0"/>
        <v>1</v>
      </c>
      <c r="T11" s="28">
        <f t="shared" si="1"/>
        <v>1</v>
      </c>
    </row>
    <row r="12" spans="1:20" s="69" customFormat="1" ht="122.25" customHeight="1" x14ac:dyDescent="0.25">
      <c r="A12" s="318"/>
      <c r="B12" s="318"/>
      <c r="C12" s="321"/>
      <c r="D12" s="321"/>
      <c r="E12" s="268"/>
      <c r="F12" s="268"/>
      <c r="G12" s="268"/>
      <c r="H12" s="359"/>
      <c r="I12" s="84" t="s">
        <v>201</v>
      </c>
      <c r="J12" s="353"/>
      <c r="K12" s="54">
        <v>1</v>
      </c>
      <c r="L12" s="54">
        <v>1</v>
      </c>
      <c r="M12" s="54">
        <v>1</v>
      </c>
      <c r="N12" s="9" t="s">
        <v>61</v>
      </c>
      <c r="O12" s="85" t="s">
        <v>26</v>
      </c>
      <c r="P12" s="88">
        <v>1</v>
      </c>
      <c r="Q12" s="54">
        <v>1</v>
      </c>
      <c r="R12" s="54">
        <v>1</v>
      </c>
      <c r="S12" s="196">
        <f t="shared" si="0"/>
        <v>1</v>
      </c>
      <c r="T12" s="28">
        <f t="shared" si="1"/>
        <v>1</v>
      </c>
    </row>
    <row r="13" spans="1:20" s="69" customFormat="1" ht="103.5" customHeight="1" x14ac:dyDescent="0.25">
      <c r="A13" s="318"/>
      <c r="B13" s="318"/>
      <c r="C13" s="321"/>
      <c r="D13" s="321"/>
      <c r="E13" s="268"/>
      <c r="F13" s="268"/>
      <c r="G13" s="268"/>
      <c r="H13" s="359"/>
      <c r="I13" s="72" t="s">
        <v>352</v>
      </c>
      <c r="J13" s="353"/>
      <c r="K13" s="54">
        <v>0</v>
      </c>
      <c r="L13" s="54">
        <v>7</v>
      </c>
      <c r="M13" s="54">
        <v>7</v>
      </c>
      <c r="N13" s="9" t="s">
        <v>61</v>
      </c>
      <c r="O13" s="148" t="s">
        <v>26</v>
      </c>
      <c r="P13" s="88">
        <v>0</v>
      </c>
      <c r="Q13" s="54">
        <v>0</v>
      </c>
      <c r="R13" s="54">
        <v>7</v>
      </c>
      <c r="S13" s="196">
        <f t="shared" si="0"/>
        <v>0</v>
      </c>
      <c r="T13" s="28">
        <f t="shared" si="1"/>
        <v>1</v>
      </c>
    </row>
    <row r="14" spans="1:20" s="69" customFormat="1" ht="103.5" customHeight="1" x14ac:dyDescent="0.25">
      <c r="A14" s="318"/>
      <c r="B14" s="318"/>
      <c r="C14" s="321"/>
      <c r="D14" s="321"/>
      <c r="E14" s="268"/>
      <c r="F14" s="268"/>
      <c r="G14" s="268"/>
      <c r="H14" s="359"/>
      <c r="I14" s="72" t="s">
        <v>353</v>
      </c>
      <c r="J14" s="353"/>
      <c r="K14" s="54">
        <v>1</v>
      </c>
      <c r="L14" s="54">
        <v>1</v>
      </c>
      <c r="M14" s="54">
        <v>1</v>
      </c>
      <c r="N14" s="9" t="s">
        <v>61</v>
      </c>
      <c r="O14" s="148" t="s">
        <v>26</v>
      </c>
      <c r="P14" s="88">
        <v>1</v>
      </c>
      <c r="Q14" s="54">
        <v>1</v>
      </c>
      <c r="R14" s="54">
        <v>1</v>
      </c>
      <c r="S14" s="196">
        <f t="shared" si="0"/>
        <v>1</v>
      </c>
      <c r="T14" s="28">
        <f t="shared" si="1"/>
        <v>1</v>
      </c>
    </row>
    <row r="15" spans="1:20" s="69" customFormat="1" ht="103.5" customHeight="1" x14ac:dyDescent="0.25">
      <c r="A15" s="318"/>
      <c r="B15" s="318"/>
      <c r="C15" s="321"/>
      <c r="D15" s="321"/>
      <c r="E15" s="268"/>
      <c r="F15" s="268"/>
      <c r="G15" s="268"/>
      <c r="H15" s="359"/>
      <c r="I15" s="72" t="s">
        <v>354</v>
      </c>
      <c r="J15" s="353"/>
      <c r="K15" s="54">
        <v>0</v>
      </c>
      <c r="L15" s="54">
        <v>2</v>
      </c>
      <c r="M15" s="54">
        <v>2</v>
      </c>
      <c r="N15" s="9" t="s">
        <v>61</v>
      </c>
      <c r="O15" s="148" t="s">
        <v>26</v>
      </c>
      <c r="P15" s="216">
        <v>0</v>
      </c>
      <c r="Q15" s="217">
        <v>2</v>
      </c>
      <c r="R15" s="217">
        <v>2</v>
      </c>
      <c r="S15" s="196">
        <f t="shared" si="0"/>
        <v>1</v>
      </c>
      <c r="T15" s="28">
        <f t="shared" si="1"/>
        <v>1</v>
      </c>
    </row>
    <row r="16" spans="1:20" s="69" customFormat="1" ht="103.5" customHeight="1" x14ac:dyDescent="0.25">
      <c r="A16" s="318"/>
      <c r="B16" s="319"/>
      <c r="C16" s="322"/>
      <c r="D16" s="322"/>
      <c r="E16" s="268"/>
      <c r="F16" s="268"/>
      <c r="G16" s="268"/>
      <c r="H16" s="359"/>
      <c r="I16" s="72" t="s">
        <v>355</v>
      </c>
      <c r="J16" s="353"/>
      <c r="K16" s="54">
        <v>0</v>
      </c>
      <c r="L16" s="54">
        <v>1</v>
      </c>
      <c r="M16" s="54">
        <v>1</v>
      </c>
      <c r="N16" s="9" t="s">
        <v>61</v>
      </c>
      <c r="O16" s="148" t="s">
        <v>26</v>
      </c>
      <c r="P16" s="216">
        <v>0</v>
      </c>
      <c r="Q16" s="217">
        <v>0</v>
      </c>
      <c r="R16" s="217">
        <v>0</v>
      </c>
      <c r="S16" s="196">
        <f t="shared" si="0"/>
        <v>0</v>
      </c>
      <c r="T16" s="28">
        <f t="shared" si="1"/>
        <v>0</v>
      </c>
    </row>
    <row r="17" spans="1:20" s="69" customFormat="1" ht="103.5" customHeight="1" x14ac:dyDescent="0.25">
      <c r="A17" s="318"/>
      <c r="B17" s="317">
        <v>2020002123</v>
      </c>
      <c r="C17" s="320" t="s">
        <v>228</v>
      </c>
      <c r="D17" s="327">
        <v>160547</v>
      </c>
      <c r="E17" s="268"/>
      <c r="F17" s="268"/>
      <c r="G17" s="268"/>
      <c r="H17" s="359"/>
      <c r="I17" s="72" t="s">
        <v>356</v>
      </c>
      <c r="J17" s="363">
        <v>559541150</v>
      </c>
      <c r="K17" s="54">
        <v>0</v>
      </c>
      <c r="L17" s="54">
        <v>1</v>
      </c>
      <c r="M17" s="54">
        <v>1</v>
      </c>
      <c r="N17" s="9" t="s">
        <v>61</v>
      </c>
      <c r="O17" s="148" t="s">
        <v>26</v>
      </c>
      <c r="P17" s="216">
        <v>0</v>
      </c>
      <c r="Q17" s="217">
        <v>1</v>
      </c>
      <c r="R17" s="217">
        <v>1</v>
      </c>
      <c r="S17" s="196">
        <f t="shared" si="0"/>
        <v>1</v>
      </c>
      <c r="T17" s="28">
        <f t="shared" si="1"/>
        <v>1</v>
      </c>
    </row>
    <row r="18" spans="1:20" s="69" customFormat="1" ht="103.5" customHeight="1" x14ac:dyDescent="0.25">
      <c r="A18" s="318"/>
      <c r="B18" s="318"/>
      <c r="C18" s="321"/>
      <c r="D18" s="328"/>
      <c r="E18" s="268"/>
      <c r="F18" s="268"/>
      <c r="G18" s="268"/>
      <c r="H18" s="359"/>
      <c r="I18" s="72" t="s">
        <v>359</v>
      </c>
      <c r="J18" s="363"/>
      <c r="K18" s="54">
        <v>1</v>
      </c>
      <c r="L18" s="54">
        <v>1</v>
      </c>
      <c r="M18" s="54">
        <v>1</v>
      </c>
      <c r="N18" s="9" t="s">
        <v>61</v>
      </c>
      <c r="O18" s="157" t="s">
        <v>26</v>
      </c>
      <c r="P18" s="216">
        <v>1</v>
      </c>
      <c r="Q18" s="217">
        <v>1</v>
      </c>
      <c r="R18" s="217">
        <v>1</v>
      </c>
      <c r="S18" s="196">
        <f t="shared" si="0"/>
        <v>1</v>
      </c>
      <c r="T18" s="28">
        <f t="shared" si="1"/>
        <v>1</v>
      </c>
    </row>
    <row r="19" spans="1:20" s="69" customFormat="1" ht="103.5" customHeight="1" x14ac:dyDescent="0.25">
      <c r="A19" s="319"/>
      <c r="B19" s="319"/>
      <c r="C19" s="322"/>
      <c r="D19" s="329"/>
      <c r="E19" s="269"/>
      <c r="F19" s="269"/>
      <c r="G19" s="269"/>
      <c r="H19" s="360"/>
      <c r="I19" s="72" t="s">
        <v>357</v>
      </c>
      <c r="J19" s="363"/>
      <c r="K19" s="54">
        <v>35</v>
      </c>
      <c r="L19" s="54">
        <v>0</v>
      </c>
      <c r="M19" s="54">
        <v>35</v>
      </c>
      <c r="N19" s="9" t="s">
        <v>61</v>
      </c>
      <c r="O19" s="148" t="s">
        <v>26</v>
      </c>
      <c r="P19" s="216">
        <v>35</v>
      </c>
      <c r="Q19" s="217">
        <v>0</v>
      </c>
      <c r="R19" s="217">
        <v>35</v>
      </c>
      <c r="S19" s="264">
        <v>0</v>
      </c>
      <c r="T19" s="28">
        <f>R19/M19</f>
        <v>1</v>
      </c>
    </row>
    <row r="20" spans="1:20" s="69" customFormat="1" ht="97.5" customHeight="1" x14ac:dyDescent="0.25">
      <c r="A20" s="350">
        <v>2</v>
      </c>
      <c r="B20" s="350">
        <v>2020002123</v>
      </c>
      <c r="C20" s="349" t="s">
        <v>228</v>
      </c>
      <c r="D20" s="327">
        <v>160547</v>
      </c>
      <c r="E20" s="324" t="s">
        <v>363</v>
      </c>
      <c r="F20" s="324" t="s">
        <v>383</v>
      </c>
      <c r="G20" s="324" t="s">
        <v>388</v>
      </c>
      <c r="H20" s="355" t="s">
        <v>387</v>
      </c>
      <c r="I20" s="34" t="s">
        <v>104</v>
      </c>
      <c r="J20" s="352">
        <v>687752418</v>
      </c>
      <c r="K20" s="54">
        <v>6</v>
      </c>
      <c r="L20" s="54">
        <v>6</v>
      </c>
      <c r="M20" s="54">
        <v>6</v>
      </c>
      <c r="N20" s="71" t="s">
        <v>56</v>
      </c>
      <c r="O20" s="70" t="s">
        <v>47</v>
      </c>
      <c r="P20" s="88">
        <v>6</v>
      </c>
      <c r="Q20" s="54">
        <v>4</v>
      </c>
      <c r="R20" s="54">
        <v>10</v>
      </c>
      <c r="S20" s="196">
        <f t="shared" ref="S20:S30" si="2">Q20/L20</f>
        <v>0.66666666666666663</v>
      </c>
      <c r="T20" s="28">
        <v>1</v>
      </c>
    </row>
    <row r="21" spans="1:20" s="69" customFormat="1" ht="123" customHeight="1" x14ac:dyDescent="0.25">
      <c r="A21" s="350"/>
      <c r="B21" s="350"/>
      <c r="C21" s="349"/>
      <c r="D21" s="328"/>
      <c r="E21" s="325"/>
      <c r="F21" s="325"/>
      <c r="G21" s="325"/>
      <c r="H21" s="356"/>
      <c r="I21" s="34" t="s">
        <v>128</v>
      </c>
      <c r="J21" s="353"/>
      <c r="K21" s="54">
        <v>1</v>
      </c>
      <c r="L21" s="54">
        <v>1</v>
      </c>
      <c r="M21" s="54">
        <v>1</v>
      </c>
      <c r="N21" s="71" t="s">
        <v>56</v>
      </c>
      <c r="O21" s="70" t="s">
        <v>47</v>
      </c>
      <c r="P21" s="88">
        <v>1</v>
      </c>
      <c r="Q21" s="54">
        <v>0</v>
      </c>
      <c r="R21" s="54">
        <v>1</v>
      </c>
      <c r="S21" s="196">
        <f t="shared" si="2"/>
        <v>0</v>
      </c>
      <c r="T21" s="28">
        <f>R21/M21</f>
        <v>1</v>
      </c>
    </row>
    <row r="22" spans="1:20" s="69" customFormat="1" ht="77.25" customHeight="1" x14ac:dyDescent="0.25">
      <c r="A22" s="350"/>
      <c r="B22" s="350"/>
      <c r="C22" s="349"/>
      <c r="D22" s="328"/>
      <c r="E22" s="325"/>
      <c r="F22" s="325"/>
      <c r="G22" s="325"/>
      <c r="H22" s="356"/>
      <c r="I22" s="34" t="s">
        <v>232</v>
      </c>
      <c r="J22" s="354"/>
      <c r="K22" s="54">
        <v>1</v>
      </c>
      <c r="L22" s="54">
        <v>1</v>
      </c>
      <c r="M22" s="54">
        <v>1</v>
      </c>
      <c r="N22" s="71" t="s">
        <v>56</v>
      </c>
      <c r="O22" s="70" t="s">
        <v>47</v>
      </c>
      <c r="P22" s="54">
        <v>1</v>
      </c>
      <c r="Q22" s="54">
        <v>0</v>
      </c>
      <c r="R22" s="54">
        <v>1</v>
      </c>
      <c r="S22" s="196">
        <f t="shared" si="2"/>
        <v>0</v>
      </c>
      <c r="T22" s="28">
        <f>R22/M22</f>
        <v>1</v>
      </c>
    </row>
    <row r="23" spans="1:20" s="69" customFormat="1" ht="77.25" customHeight="1" x14ac:dyDescent="0.25">
      <c r="A23" s="350"/>
      <c r="B23" s="185">
        <v>2020002122</v>
      </c>
      <c r="C23" s="154" t="s">
        <v>231</v>
      </c>
      <c r="D23" s="189">
        <v>160544</v>
      </c>
      <c r="E23" s="326"/>
      <c r="F23" s="326"/>
      <c r="G23" s="326"/>
      <c r="H23" s="357"/>
      <c r="I23" s="34" t="s">
        <v>372</v>
      </c>
      <c r="J23" s="171">
        <v>551193406</v>
      </c>
      <c r="K23" s="54">
        <v>1</v>
      </c>
      <c r="L23" s="54">
        <v>1</v>
      </c>
      <c r="M23" s="54">
        <v>1</v>
      </c>
      <c r="N23" s="71" t="s">
        <v>56</v>
      </c>
      <c r="O23" s="70" t="s">
        <v>47</v>
      </c>
      <c r="P23" s="54">
        <v>1</v>
      </c>
      <c r="Q23" s="54">
        <v>1</v>
      </c>
      <c r="R23" s="54">
        <v>2</v>
      </c>
      <c r="S23" s="196">
        <f t="shared" si="2"/>
        <v>1</v>
      </c>
      <c r="T23" s="28">
        <v>1</v>
      </c>
    </row>
    <row r="24" spans="1:20" s="69" customFormat="1" ht="169.5" customHeight="1" x14ac:dyDescent="0.25">
      <c r="A24" s="153"/>
      <c r="B24" s="153">
        <v>2020002123</v>
      </c>
      <c r="C24" s="154" t="s">
        <v>228</v>
      </c>
      <c r="D24" s="184">
        <v>160547</v>
      </c>
      <c r="E24" s="348" t="s">
        <v>363</v>
      </c>
      <c r="F24" s="348" t="s">
        <v>383</v>
      </c>
      <c r="G24" s="348"/>
      <c r="H24" s="361"/>
      <c r="I24" s="115" t="s">
        <v>130</v>
      </c>
      <c r="J24" s="207">
        <v>275709622</v>
      </c>
      <c r="K24" s="54">
        <v>1</v>
      </c>
      <c r="L24" s="54">
        <v>1</v>
      </c>
      <c r="M24" s="54">
        <v>1</v>
      </c>
      <c r="N24" s="71" t="s">
        <v>285</v>
      </c>
      <c r="O24" s="71" t="s">
        <v>285</v>
      </c>
      <c r="P24" s="54">
        <v>1</v>
      </c>
      <c r="Q24" s="54">
        <v>1</v>
      </c>
      <c r="R24" s="54">
        <v>1</v>
      </c>
      <c r="S24" s="196">
        <f t="shared" si="2"/>
        <v>1</v>
      </c>
      <c r="T24" s="28">
        <f t="shared" ref="T24:T30" si="3">R24/M24</f>
        <v>1</v>
      </c>
    </row>
    <row r="25" spans="1:20" s="69" customFormat="1" ht="169.5" customHeight="1" x14ac:dyDescent="0.25">
      <c r="A25" s="183"/>
      <c r="B25" s="201">
        <v>2020002122</v>
      </c>
      <c r="C25" s="213" t="s">
        <v>231</v>
      </c>
      <c r="D25" s="202">
        <v>160544</v>
      </c>
      <c r="E25" s="326"/>
      <c r="F25" s="326"/>
      <c r="G25" s="326"/>
      <c r="H25" s="362"/>
      <c r="I25" s="206" t="s">
        <v>371</v>
      </c>
      <c r="J25" s="205">
        <v>350013378</v>
      </c>
      <c r="K25" s="88">
        <v>1</v>
      </c>
      <c r="L25" s="88">
        <v>1</v>
      </c>
      <c r="M25" s="88">
        <v>1</v>
      </c>
      <c r="N25" s="71" t="s">
        <v>285</v>
      </c>
      <c r="O25" s="71" t="s">
        <v>285</v>
      </c>
      <c r="P25" s="88">
        <v>1</v>
      </c>
      <c r="Q25" s="54">
        <v>1</v>
      </c>
      <c r="R25" s="54">
        <v>1</v>
      </c>
      <c r="S25" s="196">
        <f t="shared" si="2"/>
        <v>1</v>
      </c>
      <c r="T25" s="28">
        <f t="shared" si="3"/>
        <v>1</v>
      </c>
    </row>
    <row r="26" spans="1:20" s="69" customFormat="1" ht="195.75" customHeight="1" x14ac:dyDescent="0.25">
      <c r="A26" s="317"/>
      <c r="B26" s="153">
        <v>2020002123</v>
      </c>
      <c r="C26" s="154" t="s">
        <v>228</v>
      </c>
      <c r="D26" s="184">
        <v>160547</v>
      </c>
      <c r="E26" s="324" t="s">
        <v>363</v>
      </c>
      <c r="F26" s="320" t="s">
        <v>364</v>
      </c>
      <c r="G26" s="320" t="s">
        <v>365</v>
      </c>
      <c r="H26" s="320" t="s">
        <v>366</v>
      </c>
      <c r="I26" s="86" t="s">
        <v>129</v>
      </c>
      <c r="J26" s="172">
        <v>4624905193</v>
      </c>
      <c r="K26" s="87">
        <v>1</v>
      </c>
      <c r="L26" s="87">
        <v>1</v>
      </c>
      <c r="M26" s="87">
        <v>1</v>
      </c>
      <c r="N26" s="62" t="s">
        <v>118</v>
      </c>
      <c r="O26" s="87" t="s">
        <v>28</v>
      </c>
      <c r="P26" s="54">
        <v>1</v>
      </c>
      <c r="Q26" s="54">
        <v>1</v>
      </c>
      <c r="R26" s="54">
        <v>1</v>
      </c>
      <c r="S26" s="196">
        <f t="shared" si="2"/>
        <v>1</v>
      </c>
      <c r="T26" s="28">
        <f t="shared" si="3"/>
        <v>1</v>
      </c>
    </row>
    <row r="27" spans="1:20" s="69" customFormat="1" ht="139.5" customHeight="1" x14ac:dyDescent="0.25">
      <c r="A27" s="319"/>
      <c r="B27" s="160">
        <v>2020002127</v>
      </c>
      <c r="C27" s="161" t="s">
        <v>367</v>
      </c>
      <c r="D27" s="162"/>
      <c r="E27" s="325"/>
      <c r="F27" s="321"/>
      <c r="G27" s="321"/>
      <c r="H27" s="321"/>
      <c r="I27" s="164" t="s">
        <v>360</v>
      </c>
      <c r="J27" s="172">
        <v>1529192</v>
      </c>
      <c r="K27" s="163">
        <v>0</v>
      </c>
      <c r="L27" s="163">
        <v>1</v>
      </c>
      <c r="M27" s="163">
        <v>1</v>
      </c>
      <c r="N27" s="62" t="s">
        <v>118</v>
      </c>
      <c r="O27" s="163" t="s">
        <v>28</v>
      </c>
      <c r="P27" s="54">
        <v>0</v>
      </c>
      <c r="Q27" s="54">
        <v>1</v>
      </c>
      <c r="R27" s="54">
        <v>1</v>
      </c>
      <c r="S27" s="196">
        <f t="shared" si="2"/>
        <v>1</v>
      </c>
      <c r="T27" s="28">
        <f t="shared" si="3"/>
        <v>1</v>
      </c>
    </row>
    <row r="28" spans="1:20" s="69" customFormat="1" ht="139.5" customHeight="1" x14ac:dyDescent="0.25">
      <c r="A28" s="186"/>
      <c r="B28" s="188">
        <v>2020002122</v>
      </c>
      <c r="C28" s="154" t="s">
        <v>231</v>
      </c>
      <c r="D28" s="189">
        <v>160544</v>
      </c>
      <c r="E28" s="326"/>
      <c r="F28" s="322"/>
      <c r="G28" s="322"/>
      <c r="H28" s="322"/>
      <c r="I28" s="187" t="s">
        <v>384</v>
      </c>
      <c r="J28" s="172">
        <v>341048610</v>
      </c>
      <c r="K28" s="188">
        <v>0</v>
      </c>
      <c r="L28" s="188">
        <v>1</v>
      </c>
      <c r="M28" s="188">
        <v>1</v>
      </c>
      <c r="N28" s="62" t="s">
        <v>118</v>
      </c>
      <c r="O28" s="188" t="s">
        <v>28</v>
      </c>
      <c r="P28" s="54">
        <v>0</v>
      </c>
      <c r="Q28" s="54">
        <v>1</v>
      </c>
      <c r="R28" s="54">
        <v>1</v>
      </c>
      <c r="S28" s="196">
        <f t="shared" si="2"/>
        <v>1</v>
      </c>
      <c r="T28" s="28">
        <f t="shared" si="3"/>
        <v>1</v>
      </c>
    </row>
    <row r="29" spans="1:20" s="69" customFormat="1" ht="139.5" customHeight="1" x14ac:dyDescent="0.25">
      <c r="A29" s="191"/>
      <c r="B29" s="153">
        <v>2020002123</v>
      </c>
      <c r="C29" s="154" t="s">
        <v>228</v>
      </c>
      <c r="D29" s="184">
        <v>160547</v>
      </c>
      <c r="E29" s="324" t="s">
        <v>363</v>
      </c>
      <c r="F29" s="324" t="s">
        <v>383</v>
      </c>
      <c r="G29" s="324" t="s">
        <v>385</v>
      </c>
      <c r="H29" s="355" t="s">
        <v>386</v>
      </c>
      <c r="I29" s="193" t="s">
        <v>396</v>
      </c>
      <c r="J29" s="172">
        <v>2531529</v>
      </c>
      <c r="K29" s="194">
        <v>0</v>
      </c>
      <c r="L29" s="194">
        <v>1</v>
      </c>
      <c r="M29" s="194">
        <v>1</v>
      </c>
      <c r="N29" s="71" t="s">
        <v>93</v>
      </c>
      <c r="O29" s="70" t="s">
        <v>137</v>
      </c>
      <c r="P29" s="54">
        <v>0</v>
      </c>
      <c r="Q29" s="54">
        <v>1</v>
      </c>
      <c r="R29" s="54">
        <v>1</v>
      </c>
      <c r="S29" s="196">
        <f t="shared" si="2"/>
        <v>1</v>
      </c>
      <c r="T29" s="28">
        <f t="shared" si="3"/>
        <v>1</v>
      </c>
    </row>
    <row r="30" spans="1:20" ht="139.5" customHeight="1" x14ac:dyDescent="0.25">
      <c r="A30" s="349">
        <v>3</v>
      </c>
      <c r="B30" s="350">
        <v>2020002124</v>
      </c>
      <c r="C30" s="349" t="s">
        <v>248</v>
      </c>
      <c r="D30" s="365">
        <v>190104</v>
      </c>
      <c r="E30" s="325"/>
      <c r="F30" s="325"/>
      <c r="G30" s="325"/>
      <c r="H30" s="356"/>
      <c r="I30" s="192" t="s">
        <v>135</v>
      </c>
      <c r="J30" s="353">
        <v>11363316097</v>
      </c>
      <c r="K30" s="54">
        <v>1663</v>
      </c>
      <c r="L30" s="54">
        <v>1800</v>
      </c>
      <c r="M30" s="54">
        <v>3463</v>
      </c>
      <c r="N30" s="13" t="s">
        <v>93</v>
      </c>
      <c r="O30" s="10" t="s">
        <v>137</v>
      </c>
      <c r="P30" s="54">
        <v>1689</v>
      </c>
      <c r="Q30" s="54">
        <v>1734</v>
      </c>
      <c r="R30" s="54">
        <f>P30+Q30</f>
        <v>3423</v>
      </c>
      <c r="S30" s="196">
        <f t="shared" si="2"/>
        <v>0.96333333333333337</v>
      </c>
      <c r="T30" s="28">
        <f t="shared" si="3"/>
        <v>0.98844932139763209</v>
      </c>
    </row>
    <row r="31" spans="1:20" ht="139.5" customHeight="1" x14ac:dyDescent="0.25">
      <c r="A31" s="349"/>
      <c r="B31" s="350"/>
      <c r="C31" s="349"/>
      <c r="D31" s="365"/>
      <c r="E31" s="325"/>
      <c r="F31" s="325"/>
      <c r="G31" s="325"/>
      <c r="H31" s="356"/>
      <c r="I31" s="115" t="s">
        <v>136</v>
      </c>
      <c r="J31" s="359"/>
      <c r="K31" s="54">
        <v>280</v>
      </c>
      <c r="L31" s="54">
        <v>120</v>
      </c>
      <c r="M31" s="54">
        <v>400</v>
      </c>
      <c r="N31" s="13" t="s">
        <v>93</v>
      </c>
      <c r="O31" s="10" t="s">
        <v>137</v>
      </c>
      <c r="P31" s="54">
        <v>301</v>
      </c>
      <c r="Q31" s="54">
        <v>163</v>
      </c>
      <c r="R31" s="54">
        <f>P31+Q31</f>
        <v>464</v>
      </c>
      <c r="S31" s="196">
        <v>1</v>
      </c>
      <c r="T31" s="28">
        <v>1</v>
      </c>
    </row>
    <row r="32" spans="1:20" ht="139.5" customHeight="1" x14ac:dyDescent="0.25">
      <c r="A32" s="349"/>
      <c r="B32" s="350"/>
      <c r="C32" s="349"/>
      <c r="D32" s="365"/>
      <c r="E32" s="326"/>
      <c r="F32" s="326"/>
      <c r="G32" s="326"/>
      <c r="H32" s="357"/>
      <c r="I32" s="115" t="s">
        <v>242</v>
      </c>
      <c r="J32" s="360"/>
      <c r="K32" s="54">
        <v>225</v>
      </c>
      <c r="L32" s="54">
        <v>225</v>
      </c>
      <c r="M32" s="54">
        <v>450</v>
      </c>
      <c r="N32" s="13" t="s">
        <v>93</v>
      </c>
      <c r="O32" s="10" t="s">
        <v>137</v>
      </c>
      <c r="P32" s="54">
        <v>753</v>
      </c>
      <c r="Q32" s="54">
        <v>761</v>
      </c>
      <c r="R32" s="54">
        <f>P32+Q32</f>
        <v>1514</v>
      </c>
      <c r="S32" s="196">
        <v>1</v>
      </c>
      <c r="T32" s="28">
        <v>1</v>
      </c>
    </row>
    <row r="33" spans="1:22" s="69" customFormat="1" ht="110.25" customHeight="1" x14ac:dyDescent="0.25">
      <c r="A33" s="321">
        <v>4</v>
      </c>
      <c r="B33" s="318">
        <v>2020002125</v>
      </c>
      <c r="C33" s="321" t="s">
        <v>249</v>
      </c>
      <c r="D33" s="328">
        <v>190105</v>
      </c>
      <c r="E33" s="325" t="s">
        <v>363</v>
      </c>
      <c r="F33" s="325" t="s">
        <v>383</v>
      </c>
      <c r="G33" s="325" t="s">
        <v>385</v>
      </c>
      <c r="H33" s="356" t="s">
        <v>386</v>
      </c>
      <c r="I33" s="115" t="s">
        <v>134</v>
      </c>
      <c r="J33" s="352">
        <v>1038090507</v>
      </c>
      <c r="K33" s="54">
        <v>1</v>
      </c>
      <c r="L33" s="54">
        <v>1</v>
      </c>
      <c r="M33" s="54">
        <v>1</v>
      </c>
      <c r="N33" s="71" t="s">
        <v>93</v>
      </c>
      <c r="O33" s="70" t="s">
        <v>137</v>
      </c>
      <c r="P33" s="54">
        <v>1</v>
      </c>
      <c r="Q33" s="54">
        <v>1</v>
      </c>
      <c r="R33" s="54">
        <v>1</v>
      </c>
      <c r="S33" s="108">
        <f t="shared" ref="S33:T38" si="4">Q33/L33</f>
        <v>1</v>
      </c>
      <c r="T33" s="28">
        <f t="shared" si="4"/>
        <v>1</v>
      </c>
    </row>
    <row r="34" spans="1:22" s="69" customFormat="1" ht="110.25" customHeight="1" x14ac:dyDescent="0.25">
      <c r="A34" s="321"/>
      <c r="B34" s="318"/>
      <c r="C34" s="321"/>
      <c r="D34" s="328"/>
      <c r="E34" s="325"/>
      <c r="F34" s="325"/>
      <c r="G34" s="325"/>
      <c r="H34" s="356"/>
      <c r="I34" s="115" t="s">
        <v>243</v>
      </c>
      <c r="J34" s="359"/>
      <c r="K34" s="54">
        <v>1</v>
      </c>
      <c r="L34" s="54">
        <v>1</v>
      </c>
      <c r="M34" s="54">
        <v>1</v>
      </c>
      <c r="N34" s="71" t="s">
        <v>93</v>
      </c>
      <c r="O34" s="70" t="s">
        <v>137</v>
      </c>
      <c r="P34" s="54">
        <v>1</v>
      </c>
      <c r="Q34" s="54">
        <v>1</v>
      </c>
      <c r="R34" s="54">
        <v>1</v>
      </c>
      <c r="S34" s="196">
        <f t="shared" si="4"/>
        <v>1</v>
      </c>
      <c r="T34" s="28">
        <f t="shared" si="4"/>
        <v>1</v>
      </c>
      <c r="U34" s="22"/>
    </row>
    <row r="35" spans="1:22" s="69" customFormat="1" ht="110.25" customHeight="1" x14ac:dyDescent="0.25">
      <c r="A35" s="322"/>
      <c r="B35" s="319"/>
      <c r="C35" s="322"/>
      <c r="D35" s="328"/>
      <c r="E35" s="325"/>
      <c r="F35" s="325"/>
      <c r="G35" s="325"/>
      <c r="H35" s="356"/>
      <c r="I35" s="115" t="s">
        <v>244</v>
      </c>
      <c r="J35" s="360"/>
      <c r="K35" s="54">
        <v>1</v>
      </c>
      <c r="L35" s="54">
        <v>1</v>
      </c>
      <c r="M35" s="54">
        <v>1</v>
      </c>
      <c r="N35" s="71" t="s">
        <v>93</v>
      </c>
      <c r="O35" s="70" t="s">
        <v>137</v>
      </c>
      <c r="P35" s="54">
        <v>1</v>
      </c>
      <c r="Q35" s="54">
        <v>1</v>
      </c>
      <c r="R35" s="54">
        <v>1</v>
      </c>
      <c r="S35" s="196">
        <f t="shared" si="4"/>
        <v>1</v>
      </c>
      <c r="T35" s="28">
        <f t="shared" si="4"/>
        <v>1</v>
      </c>
    </row>
    <row r="36" spans="1:22" s="69" customFormat="1" ht="110.25" customHeight="1" x14ac:dyDescent="0.25">
      <c r="A36" s="320">
        <v>5</v>
      </c>
      <c r="B36" s="317">
        <v>2020002126</v>
      </c>
      <c r="C36" s="320" t="s">
        <v>250</v>
      </c>
      <c r="D36" s="365">
        <v>190105</v>
      </c>
      <c r="E36" s="348" t="s">
        <v>363</v>
      </c>
      <c r="F36" s="348" t="s">
        <v>383</v>
      </c>
      <c r="G36" s="348" t="s">
        <v>385</v>
      </c>
      <c r="H36" s="358" t="s">
        <v>386</v>
      </c>
      <c r="I36" s="105" t="s">
        <v>245</v>
      </c>
      <c r="J36" s="352">
        <v>972000000</v>
      </c>
      <c r="K36" s="54">
        <v>1</v>
      </c>
      <c r="L36" s="54">
        <v>1</v>
      </c>
      <c r="M36" s="54">
        <v>1</v>
      </c>
      <c r="N36" s="71" t="s">
        <v>93</v>
      </c>
      <c r="O36" s="70" t="s">
        <v>137</v>
      </c>
      <c r="P36" s="54">
        <v>1</v>
      </c>
      <c r="Q36" s="54">
        <v>1</v>
      </c>
      <c r="R36" s="54">
        <v>1</v>
      </c>
      <c r="S36" s="196">
        <f t="shared" si="4"/>
        <v>1</v>
      </c>
      <c r="T36" s="28">
        <f t="shared" si="4"/>
        <v>1</v>
      </c>
    </row>
    <row r="37" spans="1:22" s="69" customFormat="1" ht="110.25" customHeight="1" x14ac:dyDescent="0.25">
      <c r="A37" s="321"/>
      <c r="B37" s="318"/>
      <c r="C37" s="321"/>
      <c r="D37" s="365"/>
      <c r="E37" s="348"/>
      <c r="F37" s="348"/>
      <c r="G37" s="348"/>
      <c r="H37" s="358"/>
      <c r="I37" s="105" t="s">
        <v>246</v>
      </c>
      <c r="J37" s="359"/>
      <c r="K37" s="54">
        <v>1</v>
      </c>
      <c r="L37" s="54">
        <v>1</v>
      </c>
      <c r="M37" s="54">
        <v>1</v>
      </c>
      <c r="N37" s="71" t="s">
        <v>93</v>
      </c>
      <c r="O37" s="70" t="s">
        <v>137</v>
      </c>
      <c r="P37" s="54">
        <v>0</v>
      </c>
      <c r="Q37" s="54">
        <v>0</v>
      </c>
      <c r="R37" s="54">
        <v>1</v>
      </c>
      <c r="S37" s="196">
        <f t="shared" si="4"/>
        <v>0</v>
      </c>
      <c r="T37" s="28">
        <f t="shared" si="4"/>
        <v>1</v>
      </c>
    </row>
    <row r="38" spans="1:22" ht="110.25" customHeight="1" x14ac:dyDescent="0.25">
      <c r="A38" s="322"/>
      <c r="B38" s="319"/>
      <c r="C38" s="322"/>
      <c r="D38" s="365"/>
      <c r="E38" s="348"/>
      <c r="F38" s="348"/>
      <c r="G38" s="348"/>
      <c r="H38" s="358"/>
      <c r="I38" s="84" t="s">
        <v>247</v>
      </c>
      <c r="J38" s="360"/>
      <c r="K38" s="54">
        <v>1</v>
      </c>
      <c r="L38" s="54">
        <v>1</v>
      </c>
      <c r="M38" s="54">
        <v>1</v>
      </c>
      <c r="N38" s="71" t="s">
        <v>93</v>
      </c>
      <c r="O38" s="70" t="s">
        <v>137</v>
      </c>
      <c r="P38" s="54">
        <v>0</v>
      </c>
      <c r="Q38" s="54">
        <v>0</v>
      </c>
      <c r="R38" s="54">
        <v>1</v>
      </c>
      <c r="S38" s="196">
        <f t="shared" si="4"/>
        <v>0</v>
      </c>
      <c r="T38" s="28">
        <f t="shared" si="4"/>
        <v>1</v>
      </c>
    </row>
    <row r="39" spans="1:22" ht="25.5" customHeight="1" x14ac:dyDescent="0.25">
      <c r="A39" s="43"/>
      <c r="B39" s="43"/>
      <c r="C39" s="43"/>
      <c r="D39" s="43"/>
      <c r="E39" s="61"/>
      <c r="F39" s="61"/>
      <c r="G39" s="61"/>
      <c r="H39" s="43"/>
      <c r="I39" s="43"/>
      <c r="J39" s="226">
        <f>SUM(J8:J38)</f>
        <v>23130346074</v>
      </c>
      <c r="K39" s="43"/>
      <c r="L39" s="43"/>
      <c r="M39" s="43"/>
      <c r="N39" s="43"/>
      <c r="O39" s="43"/>
      <c r="P39" s="43"/>
      <c r="Q39" s="43"/>
      <c r="R39" s="43"/>
      <c r="S39" s="262">
        <f>(S8+S9+S10+S11+S12+S13+S14+S15+S16+S17+S18+S20+S21+S22+S23+S24+S25+S26+S27+S28+S29+S30+S31+S32+S33+S34+S35+S36+S37+S38)/30</f>
        <v>0.78766666666666663</v>
      </c>
      <c r="T39" s="265">
        <f>SUM(T8:T38)/31</f>
        <v>0.96736933294831073</v>
      </c>
      <c r="U39" s="29" t="s">
        <v>397</v>
      </c>
      <c r="V39" s="69"/>
    </row>
    <row r="40" spans="1:22" ht="25.5" customHeight="1" x14ac:dyDescent="0.25">
      <c r="E40" s="195" t="s">
        <v>21</v>
      </c>
      <c r="F40" s="351">
        <v>14391756132</v>
      </c>
      <c r="G40" s="351"/>
      <c r="I40" s="22"/>
      <c r="S40" s="23">
        <f>S39*0.09</f>
        <v>7.0889999999999995E-2</v>
      </c>
      <c r="T40" s="23">
        <f>T39*0.09</f>
        <v>8.7063239965347969E-2</v>
      </c>
      <c r="U40" s="69" t="s">
        <v>398</v>
      </c>
      <c r="V40" s="69"/>
    </row>
    <row r="41" spans="1:22" ht="30.75" customHeight="1" x14ac:dyDescent="0.25">
      <c r="E41" s="190" t="s">
        <v>22</v>
      </c>
      <c r="F41" s="308">
        <f>J8+J9+J17+J20+J23+J24+J25+J26+J27+J28+J30+J33+J36+J29</f>
        <v>23130346074</v>
      </c>
      <c r="G41" s="309"/>
      <c r="J41" s="22"/>
    </row>
    <row r="45" spans="1:22" x14ac:dyDescent="0.25">
      <c r="H45" t="s">
        <v>68</v>
      </c>
    </row>
  </sheetData>
  <mergeCells count="68">
    <mergeCell ref="A36:A38"/>
    <mergeCell ref="B36:B38"/>
    <mergeCell ref="C36:C38"/>
    <mergeCell ref="D36:D38"/>
    <mergeCell ref="B30:B32"/>
    <mergeCell ref="A30:A32"/>
    <mergeCell ref="A33:A35"/>
    <mergeCell ref="D33:D35"/>
    <mergeCell ref="B33:B35"/>
    <mergeCell ref="C30:C32"/>
    <mergeCell ref="H33:H35"/>
    <mergeCell ref="J33:J35"/>
    <mergeCell ref="C33:C35"/>
    <mergeCell ref="J36:J38"/>
    <mergeCell ref="G33:G35"/>
    <mergeCell ref="F33:F35"/>
    <mergeCell ref="E36:E38"/>
    <mergeCell ref="F36:F38"/>
    <mergeCell ref="E33:E35"/>
    <mergeCell ref="H29:H32"/>
    <mergeCell ref="D30:D32"/>
    <mergeCell ref="G29:G32"/>
    <mergeCell ref="F29:F32"/>
    <mergeCell ref="E29:E32"/>
    <mergeCell ref="P6:T6"/>
    <mergeCell ref="A3:T5"/>
    <mergeCell ref="J17:J19"/>
    <mergeCell ref="J9:J16"/>
    <mergeCell ref="D9:D16"/>
    <mergeCell ref="C9:C16"/>
    <mergeCell ref="B9:B16"/>
    <mergeCell ref="C17:C19"/>
    <mergeCell ref="B17:B19"/>
    <mergeCell ref="F9:F19"/>
    <mergeCell ref="E9:E19"/>
    <mergeCell ref="G9:G19"/>
    <mergeCell ref="H9:H19"/>
    <mergeCell ref="A6:O6"/>
    <mergeCell ref="D17:D19"/>
    <mergeCell ref="A1:F2"/>
    <mergeCell ref="G1:T1"/>
    <mergeCell ref="G2:H2"/>
    <mergeCell ref="I2:J2"/>
    <mergeCell ref="K2:T2"/>
    <mergeCell ref="F40:G40"/>
    <mergeCell ref="F41:G41"/>
    <mergeCell ref="J20:J22"/>
    <mergeCell ref="E20:E23"/>
    <mergeCell ref="F20:F23"/>
    <mergeCell ref="G20:G23"/>
    <mergeCell ref="H20:H23"/>
    <mergeCell ref="G36:G38"/>
    <mergeCell ref="H36:H38"/>
    <mergeCell ref="J30:J32"/>
    <mergeCell ref="H26:H28"/>
    <mergeCell ref="E26:E28"/>
    <mergeCell ref="G24:G25"/>
    <mergeCell ref="H24:H25"/>
    <mergeCell ref="F26:F28"/>
    <mergeCell ref="G26:G28"/>
    <mergeCell ref="E24:E25"/>
    <mergeCell ref="F24:F25"/>
    <mergeCell ref="D20:D22"/>
    <mergeCell ref="A9:A19"/>
    <mergeCell ref="A26:A27"/>
    <mergeCell ref="C20:C22"/>
    <mergeCell ref="B20:B22"/>
    <mergeCell ref="A20:A23"/>
  </mergeCells>
  <pageMargins left="0.7" right="0.7" top="0.75" bottom="0.75" header="0.3" footer="0.3"/>
  <pageSetup orientation="portrait" horizontalDpi="4294967293"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4"/>
  <sheetViews>
    <sheetView topLeftCell="E60" zoomScale="60" zoomScaleNormal="60" workbookViewId="0">
      <selection activeCell="S73" sqref="S73"/>
    </sheetView>
  </sheetViews>
  <sheetFormatPr baseColWidth="10" defaultRowHeight="15" x14ac:dyDescent="0.25"/>
  <cols>
    <col min="2" max="2" width="17" customWidth="1"/>
    <col min="3" max="3" width="18.85546875" customWidth="1"/>
    <col min="4" max="4" width="24.85546875" customWidth="1"/>
    <col min="5" max="5" width="19.5703125" customWidth="1"/>
    <col min="6" max="6" width="17.5703125" customWidth="1"/>
    <col min="7" max="7" width="41.140625" customWidth="1"/>
    <col min="8" max="8" width="25.85546875" customWidth="1"/>
    <col min="9" max="9" width="16.28515625" customWidth="1"/>
    <col min="10" max="10" width="16.140625" customWidth="1"/>
    <col min="11" max="11" width="16" customWidth="1"/>
    <col min="12" max="12" width="15.140625" customWidth="1"/>
    <col min="13" max="13" width="18.140625" customWidth="1"/>
    <col min="14" max="14" width="15.42578125" customWidth="1"/>
    <col min="15" max="15" width="16.5703125" customWidth="1"/>
    <col min="16" max="16" width="17.7109375" customWidth="1"/>
    <col min="17" max="17" width="15.42578125" customWidth="1"/>
    <col min="18" max="18" width="13.28515625" customWidth="1"/>
    <col min="19" max="19" width="14.140625" customWidth="1"/>
  </cols>
  <sheetData>
    <row r="1" spans="1:19" ht="18.75" x14ac:dyDescent="0.25">
      <c r="A1" s="297"/>
      <c r="B1" s="298"/>
      <c r="C1" s="298"/>
      <c r="D1" s="299"/>
      <c r="E1" s="303" t="s">
        <v>73</v>
      </c>
      <c r="F1" s="303"/>
      <c r="G1" s="303"/>
      <c r="H1" s="303"/>
      <c r="I1" s="303"/>
      <c r="J1" s="303"/>
      <c r="K1" s="303"/>
      <c r="L1" s="303"/>
      <c r="M1" s="303"/>
      <c r="N1" s="303"/>
      <c r="O1" s="303"/>
      <c r="P1" s="303"/>
      <c r="Q1" s="303"/>
      <c r="R1" s="303"/>
      <c r="S1" s="303"/>
    </row>
    <row r="2" spans="1:19" ht="15.75" x14ac:dyDescent="0.25">
      <c r="A2" s="300"/>
      <c r="B2" s="301"/>
      <c r="C2" s="301"/>
      <c r="D2" s="302"/>
      <c r="E2" s="304" t="s">
        <v>241</v>
      </c>
      <c r="F2" s="305"/>
      <c r="G2" s="304" t="s">
        <v>240</v>
      </c>
      <c r="H2" s="306"/>
      <c r="I2" s="313"/>
      <c r="J2" s="304" t="s">
        <v>283</v>
      </c>
      <c r="K2" s="306"/>
      <c r="L2" s="306"/>
      <c r="M2" s="306"/>
      <c r="N2" s="306"/>
      <c r="O2" s="306"/>
      <c r="P2" s="306"/>
      <c r="Q2" s="306"/>
      <c r="R2" s="306"/>
      <c r="S2" s="306"/>
    </row>
    <row r="3" spans="1:19" x14ac:dyDescent="0.25">
      <c r="A3" s="307" t="s">
        <v>154</v>
      </c>
      <c r="B3" s="307"/>
      <c r="C3" s="307"/>
      <c r="D3" s="307"/>
      <c r="E3" s="307"/>
      <c r="F3" s="307"/>
      <c r="G3" s="307"/>
      <c r="H3" s="307"/>
      <c r="I3" s="307"/>
      <c r="J3" s="307"/>
      <c r="K3" s="307"/>
      <c r="L3" s="307"/>
      <c r="M3" s="307"/>
      <c r="N3" s="307"/>
      <c r="O3" s="307"/>
      <c r="P3" s="307"/>
      <c r="Q3" s="307"/>
      <c r="R3" s="307"/>
      <c r="S3" s="307"/>
    </row>
    <row r="4" spans="1:19" x14ac:dyDescent="0.25">
      <c r="A4" s="307"/>
      <c r="B4" s="307"/>
      <c r="C4" s="307"/>
      <c r="D4" s="307"/>
      <c r="E4" s="307"/>
      <c r="F4" s="307"/>
      <c r="G4" s="307"/>
      <c r="H4" s="307"/>
      <c r="I4" s="307"/>
      <c r="J4" s="307"/>
      <c r="K4" s="307"/>
      <c r="L4" s="307"/>
      <c r="M4" s="307"/>
      <c r="N4" s="307"/>
      <c r="O4" s="307"/>
      <c r="P4" s="307"/>
      <c r="Q4" s="307"/>
      <c r="R4" s="307"/>
      <c r="S4" s="307"/>
    </row>
    <row r="5" spans="1:19" x14ac:dyDescent="0.25">
      <c r="A5" s="307"/>
      <c r="B5" s="307"/>
      <c r="C5" s="307"/>
      <c r="D5" s="307"/>
      <c r="E5" s="307"/>
      <c r="F5" s="307"/>
      <c r="G5" s="307"/>
      <c r="H5" s="307"/>
      <c r="I5" s="307"/>
      <c r="J5" s="307"/>
      <c r="K5" s="307"/>
      <c r="L5" s="307"/>
      <c r="M5" s="307"/>
      <c r="N5" s="307"/>
      <c r="O5" s="307"/>
      <c r="P5" s="307"/>
      <c r="Q5" s="307"/>
      <c r="R5" s="307"/>
      <c r="S5" s="307"/>
    </row>
    <row r="6" spans="1:19" ht="15.75" x14ac:dyDescent="0.25">
      <c r="A6" s="296" t="s">
        <v>19</v>
      </c>
      <c r="B6" s="296"/>
      <c r="C6" s="296"/>
      <c r="D6" s="296"/>
      <c r="E6" s="296"/>
      <c r="F6" s="296"/>
      <c r="G6" s="296"/>
      <c r="H6" s="296"/>
      <c r="I6" s="296"/>
      <c r="J6" s="296"/>
      <c r="K6" s="296"/>
      <c r="L6" s="296"/>
      <c r="M6" s="296"/>
      <c r="N6" s="296"/>
      <c r="O6" s="296" t="s">
        <v>20</v>
      </c>
      <c r="P6" s="296"/>
      <c r="Q6" s="296"/>
      <c r="R6" s="296"/>
      <c r="S6" s="296"/>
    </row>
    <row r="7" spans="1:19" ht="114" customHeight="1" x14ac:dyDescent="0.25">
      <c r="A7" s="36" t="s">
        <v>0</v>
      </c>
      <c r="B7" s="36" t="s">
        <v>18</v>
      </c>
      <c r="C7" s="36" t="s">
        <v>3</v>
      </c>
      <c r="D7" s="36" t="s">
        <v>9</v>
      </c>
      <c r="E7" s="36" t="s">
        <v>4</v>
      </c>
      <c r="F7" s="36" t="s">
        <v>6</v>
      </c>
      <c r="G7" s="36" t="s">
        <v>5</v>
      </c>
      <c r="H7" s="57" t="s">
        <v>151</v>
      </c>
      <c r="I7" s="3" t="s">
        <v>10</v>
      </c>
      <c r="J7" s="36" t="s">
        <v>8</v>
      </c>
      <c r="K7" s="36" t="s">
        <v>12</v>
      </c>
      <c r="L7" s="36" t="s">
        <v>11</v>
      </c>
      <c r="M7" s="2" t="s">
        <v>7</v>
      </c>
      <c r="N7" s="2" t="s">
        <v>13</v>
      </c>
      <c r="O7" s="4" t="s">
        <v>15</v>
      </c>
      <c r="P7" s="4" t="s">
        <v>14</v>
      </c>
      <c r="Q7" s="4" t="s">
        <v>16</v>
      </c>
      <c r="R7" s="4" t="s">
        <v>405</v>
      </c>
      <c r="S7" s="36" t="s">
        <v>17</v>
      </c>
    </row>
    <row r="8" spans="1:19" ht="81" customHeight="1" x14ac:dyDescent="0.25">
      <c r="A8" s="280">
        <v>3</v>
      </c>
      <c r="B8" s="282" t="s">
        <v>53</v>
      </c>
      <c r="C8" s="282" t="s">
        <v>54</v>
      </c>
      <c r="D8" s="282" t="s">
        <v>55</v>
      </c>
      <c r="E8" s="282" t="s">
        <v>76</v>
      </c>
      <c r="F8" s="395" t="s">
        <v>75</v>
      </c>
      <c r="G8" s="105" t="s">
        <v>208</v>
      </c>
      <c r="H8" s="74"/>
      <c r="I8" s="397"/>
      <c r="J8" s="39">
        <v>1</v>
      </c>
      <c r="K8" s="39">
        <v>1</v>
      </c>
      <c r="L8" s="39">
        <v>1</v>
      </c>
      <c r="M8" s="71" t="s">
        <v>74</v>
      </c>
      <c r="N8" s="70" t="s">
        <v>47</v>
      </c>
      <c r="O8" s="198">
        <v>1</v>
      </c>
      <c r="P8" s="39">
        <v>1</v>
      </c>
      <c r="Q8" s="39">
        <v>1</v>
      </c>
      <c r="R8" s="73">
        <f t="shared" ref="R8:R20" si="0">P8/K8</f>
        <v>1</v>
      </c>
      <c r="S8" s="77">
        <f t="shared" ref="S8:S20" si="1">Q8/L8</f>
        <v>1</v>
      </c>
    </row>
    <row r="9" spans="1:19" s="69" customFormat="1" ht="81" customHeight="1" x14ac:dyDescent="0.25">
      <c r="A9" s="310"/>
      <c r="B9" s="335"/>
      <c r="C9" s="335"/>
      <c r="D9" s="335"/>
      <c r="E9" s="335"/>
      <c r="F9" s="395"/>
      <c r="G9" s="105" t="s">
        <v>209</v>
      </c>
      <c r="H9" s="76"/>
      <c r="I9" s="398"/>
      <c r="J9" s="39">
        <v>1</v>
      </c>
      <c r="K9" s="39">
        <v>1</v>
      </c>
      <c r="L9" s="39">
        <v>1</v>
      </c>
      <c r="M9" s="71" t="s">
        <v>74</v>
      </c>
      <c r="N9" s="70" t="s">
        <v>47</v>
      </c>
      <c r="O9" s="198">
        <v>1</v>
      </c>
      <c r="P9" s="39">
        <v>1</v>
      </c>
      <c r="Q9" s="39">
        <v>1</v>
      </c>
      <c r="R9" s="196">
        <f t="shared" si="0"/>
        <v>1</v>
      </c>
      <c r="S9" s="77">
        <f t="shared" si="1"/>
        <v>1</v>
      </c>
    </row>
    <row r="10" spans="1:19" s="69" customFormat="1" ht="81" customHeight="1" x14ac:dyDescent="0.25">
      <c r="A10" s="310"/>
      <c r="B10" s="335"/>
      <c r="C10" s="335"/>
      <c r="D10" s="335"/>
      <c r="E10" s="335"/>
      <c r="F10" s="395"/>
      <c r="G10" s="72" t="s">
        <v>210</v>
      </c>
      <c r="H10" s="76"/>
      <c r="I10" s="398"/>
      <c r="J10" s="39">
        <v>1</v>
      </c>
      <c r="K10" s="39">
        <v>1</v>
      </c>
      <c r="L10" s="39">
        <v>1</v>
      </c>
      <c r="M10" s="71" t="s">
        <v>74</v>
      </c>
      <c r="N10" s="70" t="s">
        <v>47</v>
      </c>
      <c r="O10" s="198">
        <v>1</v>
      </c>
      <c r="P10" s="39">
        <v>1</v>
      </c>
      <c r="Q10" s="39">
        <v>1</v>
      </c>
      <c r="R10" s="196">
        <f t="shared" si="0"/>
        <v>1</v>
      </c>
      <c r="S10" s="77">
        <f t="shared" si="1"/>
        <v>1</v>
      </c>
    </row>
    <row r="11" spans="1:19" ht="89.25" customHeight="1" x14ac:dyDescent="0.25">
      <c r="A11" s="310"/>
      <c r="B11" s="335"/>
      <c r="C11" s="335"/>
      <c r="D11" s="335"/>
      <c r="E11" s="335"/>
      <c r="F11" s="395"/>
      <c r="G11" s="72" t="s">
        <v>211</v>
      </c>
      <c r="H11" s="76"/>
      <c r="I11" s="398"/>
      <c r="J11" s="39">
        <v>1</v>
      </c>
      <c r="K11" s="39">
        <v>1</v>
      </c>
      <c r="L11" s="39">
        <v>1</v>
      </c>
      <c r="M11" s="71" t="s">
        <v>74</v>
      </c>
      <c r="N11" s="70" t="s">
        <v>47</v>
      </c>
      <c r="O11" s="198">
        <v>1</v>
      </c>
      <c r="P11" s="39">
        <v>1</v>
      </c>
      <c r="Q11" s="39">
        <v>1</v>
      </c>
      <c r="R11" s="196">
        <f t="shared" si="0"/>
        <v>1</v>
      </c>
      <c r="S11" s="77">
        <f t="shared" si="1"/>
        <v>1</v>
      </c>
    </row>
    <row r="12" spans="1:19" s="69" customFormat="1" ht="89.25" customHeight="1" x14ac:dyDescent="0.25">
      <c r="A12" s="310"/>
      <c r="B12" s="335"/>
      <c r="C12" s="335"/>
      <c r="D12" s="335"/>
      <c r="E12" s="335"/>
      <c r="F12" s="395"/>
      <c r="G12" s="105" t="s">
        <v>212</v>
      </c>
      <c r="H12" s="76"/>
      <c r="I12" s="398"/>
      <c r="J12" s="39">
        <v>1</v>
      </c>
      <c r="K12" s="39">
        <v>1</v>
      </c>
      <c r="L12" s="39">
        <v>1</v>
      </c>
      <c r="M12" s="71" t="s">
        <v>74</v>
      </c>
      <c r="N12" s="70" t="s">
        <v>47</v>
      </c>
      <c r="O12" s="198">
        <v>1</v>
      </c>
      <c r="P12" s="39">
        <v>1</v>
      </c>
      <c r="Q12" s="39">
        <v>1</v>
      </c>
      <c r="R12" s="196">
        <f t="shared" si="0"/>
        <v>1</v>
      </c>
      <c r="S12" s="77">
        <f t="shared" si="1"/>
        <v>1</v>
      </c>
    </row>
    <row r="13" spans="1:19" ht="100.5" customHeight="1" x14ac:dyDescent="0.25">
      <c r="A13" s="281"/>
      <c r="B13" s="283"/>
      <c r="C13" s="283"/>
      <c r="D13" s="283"/>
      <c r="E13" s="283"/>
      <c r="F13" s="396"/>
      <c r="G13" s="72" t="s">
        <v>213</v>
      </c>
      <c r="H13" s="75"/>
      <c r="I13" s="399"/>
      <c r="J13" s="39">
        <v>0</v>
      </c>
      <c r="K13" s="39">
        <v>1</v>
      </c>
      <c r="L13" s="39">
        <v>1</v>
      </c>
      <c r="M13" s="71" t="s">
        <v>74</v>
      </c>
      <c r="N13" s="70" t="s">
        <v>47</v>
      </c>
      <c r="O13" s="198">
        <v>0</v>
      </c>
      <c r="P13" s="39">
        <v>1</v>
      </c>
      <c r="Q13" s="39">
        <v>1</v>
      </c>
      <c r="R13" s="196">
        <f t="shared" si="0"/>
        <v>1</v>
      </c>
      <c r="S13" s="77">
        <f t="shared" si="1"/>
        <v>1</v>
      </c>
    </row>
    <row r="14" spans="1:19" ht="113.25" customHeight="1" x14ac:dyDescent="0.25">
      <c r="A14" s="278">
        <v>4</v>
      </c>
      <c r="B14" s="282" t="s">
        <v>53</v>
      </c>
      <c r="C14" s="282" t="s">
        <v>54</v>
      </c>
      <c r="D14" s="282" t="s">
        <v>55</v>
      </c>
      <c r="E14" s="282" t="s">
        <v>78</v>
      </c>
      <c r="F14" s="72" t="s">
        <v>80</v>
      </c>
      <c r="G14" s="72" t="s">
        <v>107</v>
      </c>
      <c r="H14" s="93"/>
      <c r="I14" s="400"/>
      <c r="J14" s="39">
        <v>1</v>
      </c>
      <c r="K14" s="39">
        <v>1</v>
      </c>
      <c r="L14" s="39">
        <v>1</v>
      </c>
      <c r="M14" s="71" t="s">
        <v>78</v>
      </c>
      <c r="N14" s="70" t="s">
        <v>79</v>
      </c>
      <c r="O14" s="39">
        <v>1</v>
      </c>
      <c r="P14" s="39">
        <v>1</v>
      </c>
      <c r="Q14" s="39">
        <v>1</v>
      </c>
      <c r="R14" s="196">
        <f t="shared" si="0"/>
        <v>1</v>
      </c>
      <c r="S14" s="77">
        <f t="shared" si="1"/>
        <v>1</v>
      </c>
    </row>
    <row r="15" spans="1:19" ht="147" customHeight="1" x14ac:dyDescent="0.25">
      <c r="A15" s="288"/>
      <c r="B15" s="335"/>
      <c r="C15" s="335"/>
      <c r="D15" s="335"/>
      <c r="E15" s="335"/>
      <c r="F15" s="72" t="s">
        <v>80</v>
      </c>
      <c r="G15" s="72" t="s">
        <v>108</v>
      </c>
      <c r="H15" s="94"/>
      <c r="I15" s="401"/>
      <c r="J15" s="39">
        <v>1</v>
      </c>
      <c r="K15" s="39">
        <v>1</v>
      </c>
      <c r="L15" s="39">
        <v>1</v>
      </c>
      <c r="M15" s="71" t="s">
        <v>78</v>
      </c>
      <c r="N15" s="70" t="s">
        <v>79</v>
      </c>
      <c r="O15" s="39">
        <v>1</v>
      </c>
      <c r="P15" s="39">
        <v>1</v>
      </c>
      <c r="Q15" s="39">
        <v>1</v>
      </c>
      <c r="R15" s="196">
        <f t="shared" si="0"/>
        <v>1</v>
      </c>
      <c r="S15" s="77">
        <f t="shared" si="1"/>
        <v>1</v>
      </c>
    </row>
    <row r="16" spans="1:19" ht="157.5" customHeight="1" x14ac:dyDescent="0.25">
      <c r="A16" s="288"/>
      <c r="B16" s="335"/>
      <c r="C16" s="335"/>
      <c r="D16" s="335"/>
      <c r="E16" s="335"/>
      <c r="F16" s="14" t="s">
        <v>77</v>
      </c>
      <c r="G16" s="72" t="s">
        <v>126</v>
      </c>
      <c r="H16" s="94"/>
      <c r="I16" s="401"/>
      <c r="J16" s="39">
        <v>1</v>
      </c>
      <c r="K16" s="39">
        <v>1</v>
      </c>
      <c r="L16" s="39">
        <v>1</v>
      </c>
      <c r="M16" s="71" t="s">
        <v>78</v>
      </c>
      <c r="N16" s="70" t="s">
        <v>79</v>
      </c>
      <c r="O16" s="39">
        <v>0</v>
      </c>
      <c r="P16" s="39">
        <v>1</v>
      </c>
      <c r="Q16" s="39">
        <v>1</v>
      </c>
      <c r="R16" s="196">
        <f t="shared" si="0"/>
        <v>1</v>
      </c>
      <c r="S16" s="77">
        <f t="shared" si="1"/>
        <v>1</v>
      </c>
    </row>
    <row r="17" spans="1:19" ht="110.25" x14ac:dyDescent="0.25">
      <c r="A17" s="288"/>
      <c r="B17" s="335"/>
      <c r="C17" s="335"/>
      <c r="D17" s="335"/>
      <c r="E17" s="335"/>
      <c r="F17" s="14" t="s">
        <v>77</v>
      </c>
      <c r="G17" s="104" t="s">
        <v>125</v>
      </c>
      <c r="H17" s="96"/>
      <c r="I17" s="401"/>
      <c r="J17" s="39">
        <v>1</v>
      </c>
      <c r="K17" s="39">
        <v>1</v>
      </c>
      <c r="L17" s="39">
        <v>1</v>
      </c>
      <c r="M17" s="71" t="s">
        <v>78</v>
      </c>
      <c r="N17" s="70" t="s">
        <v>79</v>
      </c>
      <c r="O17" s="39">
        <v>1</v>
      </c>
      <c r="P17" s="39">
        <v>1</v>
      </c>
      <c r="Q17" s="39">
        <v>1</v>
      </c>
      <c r="R17" s="196">
        <f t="shared" si="0"/>
        <v>1</v>
      </c>
      <c r="S17" s="77">
        <f t="shared" si="1"/>
        <v>1</v>
      </c>
    </row>
    <row r="18" spans="1:19" s="69" customFormat="1" ht="95.25" customHeight="1" x14ac:dyDescent="0.25">
      <c r="A18" s="288"/>
      <c r="B18" s="335"/>
      <c r="C18" s="335"/>
      <c r="D18" s="335"/>
      <c r="E18" s="335"/>
      <c r="F18" s="14" t="s">
        <v>77</v>
      </c>
      <c r="G18" s="104" t="s">
        <v>266</v>
      </c>
      <c r="H18" s="96"/>
      <c r="I18" s="401"/>
      <c r="J18" s="39">
        <v>1</v>
      </c>
      <c r="K18" s="39">
        <v>1</v>
      </c>
      <c r="L18" s="39">
        <v>1</v>
      </c>
      <c r="M18" s="71" t="s">
        <v>78</v>
      </c>
      <c r="N18" s="70" t="s">
        <v>79</v>
      </c>
      <c r="O18" s="39">
        <v>1</v>
      </c>
      <c r="P18" s="39">
        <v>1</v>
      </c>
      <c r="Q18" s="39">
        <v>1</v>
      </c>
      <c r="R18" s="196">
        <f t="shared" si="0"/>
        <v>1</v>
      </c>
      <c r="S18" s="77">
        <f t="shared" si="1"/>
        <v>1</v>
      </c>
    </row>
    <row r="19" spans="1:19" ht="105.75" customHeight="1" x14ac:dyDescent="0.25">
      <c r="A19" s="279"/>
      <c r="B19" s="283"/>
      <c r="C19" s="283"/>
      <c r="D19" s="283"/>
      <c r="E19" s="283"/>
      <c r="F19" s="72" t="s">
        <v>80</v>
      </c>
      <c r="G19" s="72" t="s">
        <v>127</v>
      </c>
      <c r="H19" s="95"/>
      <c r="I19" s="402"/>
      <c r="J19" s="39">
        <v>1</v>
      </c>
      <c r="K19" s="39">
        <v>1</v>
      </c>
      <c r="L19" s="39">
        <v>1</v>
      </c>
      <c r="M19" s="71" t="s">
        <v>78</v>
      </c>
      <c r="N19" s="70" t="s">
        <v>79</v>
      </c>
      <c r="O19" s="39">
        <v>1</v>
      </c>
      <c r="P19" s="39">
        <v>1</v>
      </c>
      <c r="Q19" s="39">
        <v>1</v>
      </c>
      <c r="R19" s="196">
        <f t="shared" si="0"/>
        <v>1</v>
      </c>
      <c r="S19" s="77">
        <f t="shared" si="1"/>
        <v>1</v>
      </c>
    </row>
    <row r="20" spans="1:19" ht="87" customHeight="1" x14ac:dyDescent="0.25">
      <c r="A20" s="278">
        <v>5</v>
      </c>
      <c r="B20" s="282" t="s">
        <v>53</v>
      </c>
      <c r="C20" s="282" t="s">
        <v>54</v>
      </c>
      <c r="D20" s="282" t="s">
        <v>55</v>
      </c>
      <c r="E20" s="282" t="s">
        <v>78</v>
      </c>
      <c r="F20" s="270" t="s">
        <v>256</v>
      </c>
      <c r="G20" s="72" t="s">
        <v>258</v>
      </c>
      <c r="H20" s="93"/>
      <c r="I20" s="400"/>
      <c r="J20" s="39">
        <v>1</v>
      </c>
      <c r="K20" s="39">
        <v>1</v>
      </c>
      <c r="L20" s="39">
        <v>1</v>
      </c>
      <c r="M20" s="71" t="s">
        <v>81</v>
      </c>
      <c r="N20" s="70" t="s">
        <v>82</v>
      </c>
      <c r="O20" s="39">
        <v>1</v>
      </c>
      <c r="P20" s="39">
        <v>1</v>
      </c>
      <c r="Q20" s="39">
        <v>1</v>
      </c>
      <c r="R20" s="196">
        <f t="shared" si="0"/>
        <v>1</v>
      </c>
      <c r="S20" s="77">
        <f t="shared" si="1"/>
        <v>1</v>
      </c>
    </row>
    <row r="21" spans="1:19" ht="100.5" customHeight="1" x14ac:dyDescent="0.25">
      <c r="A21" s="288"/>
      <c r="B21" s="335"/>
      <c r="C21" s="335"/>
      <c r="D21" s="335"/>
      <c r="E21" s="335"/>
      <c r="F21" s="271"/>
      <c r="G21" s="72" t="s">
        <v>259</v>
      </c>
      <c r="H21" s="94"/>
      <c r="I21" s="401"/>
      <c r="J21" s="39">
        <v>1</v>
      </c>
      <c r="K21" s="39">
        <v>0</v>
      </c>
      <c r="L21" s="39">
        <v>1</v>
      </c>
      <c r="M21" s="71" t="s">
        <v>81</v>
      </c>
      <c r="N21" s="70" t="s">
        <v>82</v>
      </c>
      <c r="O21" s="39">
        <v>1</v>
      </c>
      <c r="P21" s="39">
        <v>1</v>
      </c>
      <c r="Q21" s="39">
        <v>1</v>
      </c>
      <c r="R21" s="196">
        <v>1</v>
      </c>
      <c r="S21" s="77">
        <f t="shared" ref="S21:S28" si="2">Q21/L21</f>
        <v>1</v>
      </c>
    </row>
    <row r="22" spans="1:19" ht="105" customHeight="1" x14ac:dyDescent="0.25">
      <c r="A22" s="288"/>
      <c r="B22" s="335"/>
      <c r="C22" s="335"/>
      <c r="D22" s="335"/>
      <c r="E22" s="335"/>
      <c r="F22" s="271"/>
      <c r="G22" s="72" t="s">
        <v>260</v>
      </c>
      <c r="H22" s="94"/>
      <c r="I22" s="401"/>
      <c r="J22" s="39">
        <v>1</v>
      </c>
      <c r="K22" s="39">
        <v>0</v>
      </c>
      <c r="L22" s="39">
        <v>1</v>
      </c>
      <c r="M22" s="71" t="s">
        <v>81</v>
      </c>
      <c r="N22" s="70" t="s">
        <v>82</v>
      </c>
      <c r="O22" s="39">
        <v>1</v>
      </c>
      <c r="P22" s="39">
        <v>0</v>
      </c>
      <c r="Q22" s="39">
        <v>1</v>
      </c>
      <c r="R22" s="196">
        <v>0</v>
      </c>
      <c r="S22" s="77">
        <f t="shared" si="2"/>
        <v>1</v>
      </c>
    </row>
    <row r="23" spans="1:19" ht="98.25" customHeight="1" x14ac:dyDescent="0.25">
      <c r="A23" s="288"/>
      <c r="B23" s="335"/>
      <c r="C23" s="335"/>
      <c r="D23" s="335"/>
      <c r="E23" s="335"/>
      <c r="F23" s="271"/>
      <c r="G23" s="72" t="s">
        <v>261</v>
      </c>
      <c r="H23" s="94"/>
      <c r="I23" s="401"/>
      <c r="J23" s="39">
        <v>1</v>
      </c>
      <c r="K23" s="39">
        <v>1</v>
      </c>
      <c r="L23" s="39">
        <v>1</v>
      </c>
      <c r="M23" s="71" t="s">
        <v>81</v>
      </c>
      <c r="N23" s="70" t="s">
        <v>82</v>
      </c>
      <c r="O23" s="39">
        <v>1</v>
      </c>
      <c r="P23" s="39">
        <v>1</v>
      </c>
      <c r="Q23" s="39">
        <v>1</v>
      </c>
      <c r="R23" s="196">
        <f>P23/K23</f>
        <v>1</v>
      </c>
      <c r="S23" s="77">
        <f t="shared" si="2"/>
        <v>1</v>
      </c>
    </row>
    <row r="24" spans="1:19" s="69" customFormat="1" ht="98.25" customHeight="1" x14ac:dyDescent="0.25">
      <c r="A24" s="288"/>
      <c r="B24" s="335"/>
      <c r="C24" s="335"/>
      <c r="D24" s="335"/>
      <c r="E24" s="335"/>
      <c r="F24" s="271"/>
      <c r="G24" s="72" t="s">
        <v>262</v>
      </c>
      <c r="H24" s="94"/>
      <c r="I24" s="401"/>
      <c r="J24" s="39">
        <v>1</v>
      </c>
      <c r="K24" s="39">
        <v>0</v>
      </c>
      <c r="L24" s="39">
        <v>1</v>
      </c>
      <c r="M24" s="71" t="s">
        <v>81</v>
      </c>
      <c r="N24" s="70" t="s">
        <v>82</v>
      </c>
      <c r="O24" s="39">
        <v>1</v>
      </c>
      <c r="P24" s="39">
        <v>0</v>
      </c>
      <c r="Q24" s="39">
        <v>1</v>
      </c>
      <c r="R24" s="266">
        <v>0</v>
      </c>
      <c r="S24" s="77">
        <f t="shared" si="2"/>
        <v>1</v>
      </c>
    </row>
    <row r="25" spans="1:19" s="69" customFormat="1" ht="98.25" customHeight="1" x14ac:dyDescent="0.25">
      <c r="A25" s="288"/>
      <c r="B25" s="335"/>
      <c r="C25" s="335"/>
      <c r="D25" s="335"/>
      <c r="E25" s="335"/>
      <c r="F25" s="271"/>
      <c r="G25" s="72" t="s">
        <v>263</v>
      </c>
      <c r="H25" s="94"/>
      <c r="I25" s="401"/>
      <c r="J25" s="39">
        <v>1</v>
      </c>
      <c r="K25" s="39">
        <v>1</v>
      </c>
      <c r="L25" s="39">
        <v>1</v>
      </c>
      <c r="M25" s="71" t="s">
        <v>81</v>
      </c>
      <c r="N25" s="70" t="s">
        <v>82</v>
      </c>
      <c r="O25" s="158">
        <v>1</v>
      </c>
      <c r="P25" s="39">
        <v>1</v>
      </c>
      <c r="Q25" s="39">
        <v>1</v>
      </c>
      <c r="R25" s="196">
        <f>P25/K25</f>
        <v>1</v>
      </c>
      <c r="S25" s="77">
        <f t="shared" si="2"/>
        <v>1</v>
      </c>
    </row>
    <row r="26" spans="1:19" s="69" customFormat="1" ht="98.25" customHeight="1" x14ac:dyDescent="0.25">
      <c r="A26" s="288"/>
      <c r="B26" s="335"/>
      <c r="C26" s="335"/>
      <c r="D26" s="335"/>
      <c r="E26" s="335"/>
      <c r="F26" s="271"/>
      <c r="G26" s="72" t="s">
        <v>264</v>
      </c>
      <c r="H26" s="94"/>
      <c r="I26" s="401"/>
      <c r="J26" s="39">
        <v>1</v>
      </c>
      <c r="K26" s="39">
        <v>1</v>
      </c>
      <c r="L26" s="39">
        <v>1</v>
      </c>
      <c r="M26" s="71" t="s">
        <v>81</v>
      </c>
      <c r="N26" s="70" t="s">
        <v>82</v>
      </c>
      <c r="O26" s="158">
        <v>1</v>
      </c>
      <c r="P26" s="39">
        <v>1</v>
      </c>
      <c r="Q26" s="39">
        <v>1</v>
      </c>
      <c r="R26" s="196">
        <f>P26/K26</f>
        <v>1</v>
      </c>
      <c r="S26" s="77">
        <f t="shared" si="2"/>
        <v>1</v>
      </c>
    </row>
    <row r="27" spans="1:19" ht="63.75" thickBot="1" x14ac:dyDescent="0.3">
      <c r="A27" s="279"/>
      <c r="B27" s="283"/>
      <c r="C27" s="283"/>
      <c r="D27" s="283"/>
      <c r="E27" s="283"/>
      <c r="F27" s="272"/>
      <c r="G27" s="72" t="s">
        <v>265</v>
      </c>
      <c r="H27" s="95"/>
      <c r="I27" s="402"/>
      <c r="J27" s="39">
        <v>1</v>
      </c>
      <c r="K27" s="39">
        <v>1</v>
      </c>
      <c r="L27" s="39">
        <v>2</v>
      </c>
      <c r="M27" s="71" t="s">
        <v>81</v>
      </c>
      <c r="N27" s="70" t="s">
        <v>82</v>
      </c>
      <c r="O27" s="39">
        <v>1</v>
      </c>
      <c r="P27" s="39">
        <v>1</v>
      </c>
      <c r="Q27" s="39">
        <v>2</v>
      </c>
      <c r="R27" s="196">
        <f>P27/K27</f>
        <v>1</v>
      </c>
      <c r="S27" s="77">
        <f t="shared" si="2"/>
        <v>1</v>
      </c>
    </row>
    <row r="28" spans="1:19" s="69" customFormat="1" ht="39" customHeight="1" x14ac:dyDescent="0.25">
      <c r="A28" s="97"/>
      <c r="B28" s="282" t="s">
        <v>53</v>
      </c>
      <c r="C28" s="392" t="s">
        <v>113</v>
      </c>
      <c r="D28" s="282"/>
      <c r="E28" s="282" t="s">
        <v>257</v>
      </c>
      <c r="F28" s="390" t="s">
        <v>116</v>
      </c>
      <c r="G28" s="72" t="s">
        <v>254</v>
      </c>
      <c r="H28" s="94"/>
      <c r="I28" s="106"/>
      <c r="J28" s="39">
        <v>1</v>
      </c>
      <c r="K28" s="39">
        <v>1</v>
      </c>
      <c r="L28" s="39">
        <v>1</v>
      </c>
      <c r="M28" s="9" t="s">
        <v>117</v>
      </c>
      <c r="N28" s="104" t="s">
        <v>26</v>
      </c>
      <c r="O28" s="158">
        <v>0</v>
      </c>
      <c r="P28" s="39">
        <v>1</v>
      </c>
      <c r="Q28" s="39">
        <v>1</v>
      </c>
      <c r="R28" s="196">
        <f>P28/K28</f>
        <v>1</v>
      </c>
      <c r="S28" s="77">
        <f t="shared" si="2"/>
        <v>1</v>
      </c>
    </row>
    <row r="29" spans="1:19" s="69" customFormat="1" ht="36.75" customHeight="1" x14ac:dyDescent="0.25">
      <c r="A29" s="97"/>
      <c r="B29" s="335"/>
      <c r="C29" s="393"/>
      <c r="D29" s="335"/>
      <c r="E29" s="335"/>
      <c r="F29" s="391"/>
      <c r="G29" s="72" t="s">
        <v>251</v>
      </c>
      <c r="H29" s="94"/>
      <c r="I29" s="106"/>
      <c r="J29" s="39">
        <v>1</v>
      </c>
      <c r="K29" s="39">
        <v>0</v>
      </c>
      <c r="L29" s="39">
        <v>0</v>
      </c>
      <c r="M29" s="9" t="s">
        <v>117</v>
      </c>
      <c r="N29" s="104" t="s">
        <v>26</v>
      </c>
      <c r="O29" s="158">
        <v>1</v>
      </c>
      <c r="P29" s="39">
        <v>0</v>
      </c>
      <c r="Q29" s="39">
        <v>1</v>
      </c>
      <c r="R29" s="266">
        <v>0</v>
      </c>
      <c r="S29" s="77">
        <v>1</v>
      </c>
    </row>
    <row r="30" spans="1:19" s="69" customFormat="1" ht="31.5" x14ac:dyDescent="0.25">
      <c r="A30" s="97"/>
      <c r="B30" s="335"/>
      <c r="C30" s="393"/>
      <c r="D30" s="335"/>
      <c r="E30" s="335"/>
      <c r="F30" s="391"/>
      <c r="G30" s="72" t="s">
        <v>252</v>
      </c>
      <c r="H30" s="94"/>
      <c r="I30" s="106"/>
      <c r="J30" s="39">
        <v>0</v>
      </c>
      <c r="K30" s="39">
        <v>1</v>
      </c>
      <c r="L30" s="39">
        <v>1</v>
      </c>
      <c r="M30" s="9" t="s">
        <v>117</v>
      </c>
      <c r="N30" s="104" t="s">
        <v>26</v>
      </c>
      <c r="O30" s="158">
        <v>0</v>
      </c>
      <c r="P30" s="39">
        <v>1</v>
      </c>
      <c r="Q30" s="39">
        <v>1</v>
      </c>
      <c r="R30" s="196">
        <f t="shared" ref="R30:S37" si="3">P30/K30</f>
        <v>1</v>
      </c>
      <c r="S30" s="77">
        <f t="shared" si="3"/>
        <v>1</v>
      </c>
    </row>
    <row r="31" spans="1:19" s="69" customFormat="1" ht="38.25" customHeight="1" x14ac:dyDescent="0.25">
      <c r="A31" s="97"/>
      <c r="B31" s="335"/>
      <c r="C31" s="393"/>
      <c r="D31" s="335"/>
      <c r="E31" s="335"/>
      <c r="F31" s="391"/>
      <c r="G31" s="72" t="s">
        <v>253</v>
      </c>
      <c r="H31" s="94"/>
      <c r="I31" s="106"/>
      <c r="J31" s="39">
        <v>1</v>
      </c>
      <c r="K31" s="39">
        <v>1</v>
      </c>
      <c r="L31" s="39">
        <v>1</v>
      </c>
      <c r="M31" s="9" t="s">
        <v>117</v>
      </c>
      <c r="N31" s="104" t="s">
        <v>26</v>
      </c>
      <c r="O31" s="158">
        <v>1</v>
      </c>
      <c r="P31" s="39">
        <v>1</v>
      </c>
      <c r="Q31" s="39">
        <v>1</v>
      </c>
      <c r="R31" s="196">
        <f t="shared" si="3"/>
        <v>1</v>
      </c>
      <c r="S31" s="77">
        <f t="shared" si="3"/>
        <v>1</v>
      </c>
    </row>
    <row r="32" spans="1:19" s="69" customFormat="1" ht="74.25" customHeight="1" x14ac:dyDescent="0.25">
      <c r="A32" s="97"/>
      <c r="B32" s="283"/>
      <c r="C32" s="394"/>
      <c r="D32" s="283"/>
      <c r="E32" s="283"/>
      <c r="F32" s="403"/>
      <c r="G32" s="72" t="s">
        <v>255</v>
      </c>
      <c r="H32" s="95"/>
      <c r="I32" s="107"/>
      <c r="J32" s="39">
        <v>1</v>
      </c>
      <c r="K32" s="39">
        <v>1</v>
      </c>
      <c r="L32" s="39">
        <v>1</v>
      </c>
      <c r="M32" s="9" t="s">
        <v>117</v>
      </c>
      <c r="N32" s="104" t="s">
        <v>26</v>
      </c>
      <c r="O32" s="158">
        <v>1</v>
      </c>
      <c r="P32" s="39">
        <v>1</v>
      </c>
      <c r="Q32" s="39">
        <v>1</v>
      </c>
      <c r="R32" s="196">
        <f t="shared" si="3"/>
        <v>1</v>
      </c>
      <c r="S32" s="77">
        <f t="shared" si="3"/>
        <v>1</v>
      </c>
    </row>
    <row r="33" spans="1:19" ht="148.5" customHeight="1" x14ac:dyDescent="0.25">
      <c r="A33" s="280">
        <v>6</v>
      </c>
      <c r="B33" s="335" t="s">
        <v>53</v>
      </c>
      <c r="C33" s="335" t="s">
        <v>54</v>
      </c>
      <c r="D33" s="335" t="s">
        <v>55</v>
      </c>
      <c r="E33" s="335" t="s">
        <v>109</v>
      </c>
      <c r="F33" s="111" t="s">
        <v>94</v>
      </c>
      <c r="G33" s="72" t="s">
        <v>84</v>
      </c>
      <c r="H33" s="94"/>
      <c r="I33" s="401"/>
      <c r="J33" s="39">
        <v>1</v>
      </c>
      <c r="K33" s="39">
        <v>1</v>
      </c>
      <c r="L33" s="39">
        <v>1</v>
      </c>
      <c r="M33" s="71" t="s">
        <v>93</v>
      </c>
      <c r="N33" s="70" t="s">
        <v>96</v>
      </c>
      <c r="O33" s="39">
        <v>1</v>
      </c>
      <c r="P33" s="39">
        <v>1</v>
      </c>
      <c r="Q33" s="39">
        <v>1</v>
      </c>
      <c r="R33" s="196">
        <f t="shared" si="3"/>
        <v>1</v>
      </c>
      <c r="S33" s="77">
        <f t="shared" si="3"/>
        <v>1</v>
      </c>
    </row>
    <row r="34" spans="1:19" ht="126.75" customHeight="1" x14ac:dyDescent="0.25">
      <c r="A34" s="310"/>
      <c r="B34" s="335"/>
      <c r="C34" s="335"/>
      <c r="D34" s="335"/>
      <c r="E34" s="335"/>
      <c r="F34" s="111" t="s">
        <v>94</v>
      </c>
      <c r="G34" s="72" t="s">
        <v>85</v>
      </c>
      <c r="H34" s="94"/>
      <c r="I34" s="401"/>
      <c r="J34" s="39">
        <v>1</v>
      </c>
      <c r="K34" s="39">
        <v>1</v>
      </c>
      <c r="L34" s="39">
        <v>1</v>
      </c>
      <c r="M34" s="71" t="s">
        <v>93</v>
      </c>
      <c r="N34" s="70" t="s">
        <v>96</v>
      </c>
      <c r="O34" s="39">
        <v>1</v>
      </c>
      <c r="P34" s="39">
        <v>1</v>
      </c>
      <c r="Q34" s="39">
        <v>1</v>
      </c>
      <c r="R34" s="196">
        <f t="shared" si="3"/>
        <v>1</v>
      </c>
      <c r="S34" s="77">
        <f t="shared" si="3"/>
        <v>1</v>
      </c>
    </row>
    <row r="35" spans="1:19" ht="147" customHeight="1" x14ac:dyDescent="0.25">
      <c r="A35" s="310"/>
      <c r="B35" s="335"/>
      <c r="C35" s="335"/>
      <c r="D35" s="335"/>
      <c r="E35" s="335"/>
      <c r="F35" s="111" t="s">
        <v>94</v>
      </c>
      <c r="G35" s="72" t="s">
        <v>214</v>
      </c>
      <c r="H35" s="94"/>
      <c r="I35" s="401"/>
      <c r="J35" s="39">
        <v>1</v>
      </c>
      <c r="K35" s="39">
        <v>1</v>
      </c>
      <c r="L35" s="39">
        <v>1</v>
      </c>
      <c r="M35" s="71" t="s">
        <v>93</v>
      </c>
      <c r="N35" s="70" t="s">
        <v>96</v>
      </c>
      <c r="O35" s="39">
        <v>1</v>
      </c>
      <c r="P35" s="39">
        <v>1</v>
      </c>
      <c r="Q35" s="39">
        <v>1</v>
      </c>
      <c r="R35" s="196">
        <f t="shared" si="3"/>
        <v>1</v>
      </c>
      <c r="S35" s="77">
        <f t="shared" si="3"/>
        <v>1</v>
      </c>
    </row>
    <row r="36" spans="1:19" ht="144.75" customHeight="1" x14ac:dyDescent="0.25">
      <c r="A36" s="310"/>
      <c r="B36" s="335"/>
      <c r="C36" s="335"/>
      <c r="D36" s="335"/>
      <c r="E36" s="335"/>
      <c r="F36" s="111" t="s">
        <v>94</v>
      </c>
      <c r="G36" s="72" t="s">
        <v>215</v>
      </c>
      <c r="H36" s="94"/>
      <c r="I36" s="401"/>
      <c r="J36" s="39">
        <v>1</v>
      </c>
      <c r="K36" s="39">
        <v>1</v>
      </c>
      <c r="L36" s="39">
        <v>1</v>
      </c>
      <c r="M36" s="71" t="s">
        <v>93</v>
      </c>
      <c r="N36" s="70" t="s">
        <v>96</v>
      </c>
      <c r="O36" s="39">
        <v>1</v>
      </c>
      <c r="P36" s="39">
        <v>1</v>
      </c>
      <c r="Q36" s="39">
        <v>1</v>
      </c>
      <c r="R36" s="196">
        <f t="shared" si="3"/>
        <v>1</v>
      </c>
      <c r="S36" s="77">
        <f t="shared" si="3"/>
        <v>1</v>
      </c>
    </row>
    <row r="37" spans="1:19" ht="94.5" x14ac:dyDescent="0.25">
      <c r="A37" s="310"/>
      <c r="B37" s="335"/>
      <c r="C37" s="335"/>
      <c r="D37" s="335"/>
      <c r="E37" s="335"/>
      <c r="F37" s="111" t="s">
        <v>94</v>
      </c>
      <c r="G37" s="72" t="s">
        <v>216</v>
      </c>
      <c r="H37" s="94"/>
      <c r="I37" s="401"/>
      <c r="J37" s="39">
        <v>1</v>
      </c>
      <c r="K37" s="39">
        <v>1</v>
      </c>
      <c r="L37" s="39">
        <v>1</v>
      </c>
      <c r="M37" s="71" t="s">
        <v>93</v>
      </c>
      <c r="N37" s="70" t="s">
        <v>96</v>
      </c>
      <c r="O37" s="39">
        <v>1</v>
      </c>
      <c r="P37" s="39">
        <v>1</v>
      </c>
      <c r="Q37" s="39">
        <v>1</v>
      </c>
      <c r="R37" s="196">
        <f t="shared" si="3"/>
        <v>1</v>
      </c>
      <c r="S37" s="77">
        <f t="shared" si="3"/>
        <v>1</v>
      </c>
    </row>
    <row r="38" spans="1:19" s="69" customFormat="1" ht="94.5" x14ac:dyDescent="0.25">
      <c r="A38" s="310"/>
      <c r="B38" s="335"/>
      <c r="C38" s="335"/>
      <c r="D38" s="335"/>
      <c r="E38" s="335"/>
      <c r="F38" s="111" t="s">
        <v>94</v>
      </c>
      <c r="G38" s="72" t="s">
        <v>218</v>
      </c>
      <c r="H38" s="94"/>
      <c r="I38" s="401"/>
      <c r="J38" s="39">
        <v>1</v>
      </c>
      <c r="K38" s="39">
        <v>1</v>
      </c>
      <c r="L38" s="39">
        <v>1</v>
      </c>
      <c r="M38" s="71" t="s">
        <v>93</v>
      </c>
      <c r="N38" s="70" t="s">
        <v>96</v>
      </c>
      <c r="O38" s="39">
        <v>1</v>
      </c>
      <c r="P38" s="39">
        <v>1</v>
      </c>
      <c r="Q38" s="39">
        <v>1</v>
      </c>
      <c r="R38" s="196">
        <f t="shared" ref="R38:R40" si="4">P38/K38</f>
        <v>1</v>
      </c>
      <c r="S38" s="77">
        <f t="shared" ref="S38:S40" si="5">Q38/L38</f>
        <v>1</v>
      </c>
    </row>
    <row r="39" spans="1:19" s="69" customFormat="1" ht="94.5" x14ac:dyDescent="0.25">
      <c r="A39" s="310"/>
      <c r="B39" s="335"/>
      <c r="C39" s="335"/>
      <c r="D39" s="335"/>
      <c r="E39" s="335"/>
      <c r="F39" s="111" t="s">
        <v>94</v>
      </c>
      <c r="G39" s="72" t="s">
        <v>219</v>
      </c>
      <c r="H39" s="94"/>
      <c r="I39" s="401"/>
      <c r="J39" s="39">
        <v>1</v>
      </c>
      <c r="K39" s="39">
        <v>1</v>
      </c>
      <c r="L39" s="39">
        <v>1</v>
      </c>
      <c r="M39" s="71" t="s">
        <v>93</v>
      </c>
      <c r="N39" s="70" t="s">
        <v>96</v>
      </c>
      <c r="O39" s="39">
        <v>1</v>
      </c>
      <c r="P39" s="39">
        <v>1</v>
      </c>
      <c r="Q39" s="39">
        <v>1</v>
      </c>
      <c r="R39" s="196">
        <f t="shared" si="4"/>
        <v>1</v>
      </c>
      <c r="S39" s="77">
        <f t="shared" si="5"/>
        <v>1</v>
      </c>
    </row>
    <row r="40" spans="1:19" ht="94.5" x14ac:dyDescent="0.25">
      <c r="A40" s="310"/>
      <c r="B40" s="335"/>
      <c r="C40" s="335"/>
      <c r="D40" s="335"/>
      <c r="E40" s="335"/>
      <c r="F40" s="111" t="s">
        <v>94</v>
      </c>
      <c r="G40" s="72" t="s">
        <v>217</v>
      </c>
      <c r="H40" s="94"/>
      <c r="I40" s="401"/>
      <c r="J40" s="39">
        <v>1</v>
      </c>
      <c r="K40" s="39">
        <v>1</v>
      </c>
      <c r="L40" s="39">
        <v>1</v>
      </c>
      <c r="M40" s="71" t="s">
        <v>93</v>
      </c>
      <c r="N40" s="70" t="s">
        <v>96</v>
      </c>
      <c r="O40" s="39">
        <v>1</v>
      </c>
      <c r="P40" s="39">
        <v>1</v>
      </c>
      <c r="Q40" s="39">
        <v>1</v>
      </c>
      <c r="R40" s="196">
        <f t="shared" si="4"/>
        <v>1</v>
      </c>
      <c r="S40" s="77">
        <f t="shared" si="5"/>
        <v>1</v>
      </c>
    </row>
    <row r="41" spans="1:19" ht="94.5" x14ac:dyDescent="0.25">
      <c r="A41" s="310"/>
      <c r="B41" s="335"/>
      <c r="C41" s="335"/>
      <c r="D41" s="335"/>
      <c r="E41" s="335"/>
      <c r="F41" s="111" t="s">
        <v>94</v>
      </c>
      <c r="G41" s="72" t="s">
        <v>86</v>
      </c>
      <c r="H41" s="94"/>
      <c r="I41" s="401"/>
      <c r="J41" s="39">
        <v>1</v>
      </c>
      <c r="K41" s="39">
        <v>0</v>
      </c>
      <c r="L41" s="39">
        <v>1</v>
      </c>
      <c r="M41" s="71" t="s">
        <v>93</v>
      </c>
      <c r="N41" s="70" t="s">
        <v>96</v>
      </c>
      <c r="O41" s="39">
        <v>1</v>
      </c>
      <c r="P41" s="39">
        <v>1</v>
      </c>
      <c r="Q41" s="39">
        <v>1</v>
      </c>
      <c r="R41" s="196">
        <v>1</v>
      </c>
      <c r="S41" s="77">
        <f t="shared" ref="S41:S42" si="6">Q41/L41</f>
        <v>1</v>
      </c>
    </row>
    <row r="42" spans="1:19" ht="94.5" x14ac:dyDescent="0.25">
      <c r="A42" s="310"/>
      <c r="B42" s="335"/>
      <c r="C42" s="335"/>
      <c r="D42" s="335"/>
      <c r="E42" s="335"/>
      <c r="F42" s="111" t="s">
        <v>94</v>
      </c>
      <c r="G42" s="72" t="s">
        <v>95</v>
      </c>
      <c r="H42" s="94"/>
      <c r="I42" s="401"/>
      <c r="J42" s="39">
        <v>1</v>
      </c>
      <c r="K42" s="39">
        <v>0</v>
      </c>
      <c r="L42" s="39">
        <v>1</v>
      </c>
      <c r="M42" s="71" t="s">
        <v>93</v>
      </c>
      <c r="N42" s="70" t="s">
        <v>96</v>
      </c>
      <c r="O42" s="39">
        <v>1</v>
      </c>
      <c r="P42" s="39">
        <v>1</v>
      </c>
      <c r="Q42" s="39">
        <v>1</v>
      </c>
      <c r="R42" s="196">
        <v>1</v>
      </c>
      <c r="S42" s="77">
        <f t="shared" si="6"/>
        <v>1</v>
      </c>
    </row>
    <row r="43" spans="1:19" ht="94.5" x14ac:dyDescent="0.25">
      <c r="A43" s="310"/>
      <c r="B43" s="335"/>
      <c r="C43" s="335"/>
      <c r="D43" s="335"/>
      <c r="E43" s="335"/>
      <c r="F43" s="111" t="s">
        <v>94</v>
      </c>
      <c r="G43" s="72" t="s">
        <v>87</v>
      </c>
      <c r="H43" s="94"/>
      <c r="I43" s="401"/>
      <c r="J43" s="39">
        <v>1</v>
      </c>
      <c r="K43" s="39">
        <v>0</v>
      </c>
      <c r="L43" s="39">
        <v>1</v>
      </c>
      <c r="M43" s="71" t="s">
        <v>93</v>
      </c>
      <c r="N43" s="70" t="s">
        <v>96</v>
      </c>
      <c r="O43" s="39">
        <v>1</v>
      </c>
      <c r="P43" s="39">
        <v>1</v>
      </c>
      <c r="Q43" s="39">
        <v>1</v>
      </c>
      <c r="R43" s="196">
        <v>1</v>
      </c>
      <c r="S43" s="77">
        <f>Q43/L43</f>
        <v>1</v>
      </c>
    </row>
    <row r="44" spans="1:19" ht="94.5" x14ac:dyDescent="0.25">
      <c r="A44" s="310"/>
      <c r="B44" s="335"/>
      <c r="C44" s="335"/>
      <c r="D44" s="335"/>
      <c r="E44" s="335"/>
      <c r="F44" s="111" t="s">
        <v>94</v>
      </c>
      <c r="G44" s="72" t="s">
        <v>220</v>
      </c>
      <c r="H44" s="94"/>
      <c r="I44" s="401"/>
      <c r="J44" s="39">
        <v>1</v>
      </c>
      <c r="K44" s="39">
        <v>0</v>
      </c>
      <c r="L44" s="39">
        <v>1</v>
      </c>
      <c r="M44" s="71" t="s">
        <v>93</v>
      </c>
      <c r="N44" s="70" t="s">
        <v>96</v>
      </c>
      <c r="O44" s="39">
        <v>1</v>
      </c>
      <c r="P44" s="39">
        <v>1</v>
      </c>
      <c r="Q44" s="39">
        <v>1</v>
      </c>
      <c r="R44" s="196">
        <v>1</v>
      </c>
      <c r="S44" s="77">
        <f>Q44/L44</f>
        <v>1</v>
      </c>
    </row>
    <row r="45" spans="1:19" ht="94.5" x14ac:dyDescent="0.25">
      <c r="A45" s="310"/>
      <c r="B45" s="335"/>
      <c r="C45" s="335"/>
      <c r="D45" s="335"/>
      <c r="E45" s="335"/>
      <c r="F45" s="111" t="s">
        <v>94</v>
      </c>
      <c r="G45" s="72" t="s">
        <v>110</v>
      </c>
      <c r="H45" s="94"/>
      <c r="I45" s="401"/>
      <c r="J45" s="39">
        <v>1</v>
      </c>
      <c r="K45" s="39">
        <v>1</v>
      </c>
      <c r="L45" s="39">
        <v>1</v>
      </c>
      <c r="M45" s="71" t="s">
        <v>93</v>
      </c>
      <c r="N45" s="70" t="s">
        <v>96</v>
      </c>
      <c r="O45" s="39">
        <v>1</v>
      </c>
      <c r="P45" s="39">
        <v>1</v>
      </c>
      <c r="Q45" s="39">
        <v>1</v>
      </c>
      <c r="R45" s="196">
        <f>P45/K45</f>
        <v>1</v>
      </c>
      <c r="S45" s="77">
        <f>Q45/L45</f>
        <v>1</v>
      </c>
    </row>
    <row r="46" spans="1:19" ht="94.5" x14ac:dyDescent="0.25">
      <c r="A46" s="310"/>
      <c r="B46" s="335"/>
      <c r="C46" s="335"/>
      <c r="D46" s="335"/>
      <c r="E46" s="335"/>
      <c r="F46" s="111" t="s">
        <v>94</v>
      </c>
      <c r="G46" s="72" t="s">
        <v>111</v>
      </c>
      <c r="H46" s="94"/>
      <c r="I46" s="401"/>
      <c r="J46" s="39">
        <v>1</v>
      </c>
      <c r="K46" s="39">
        <v>1</v>
      </c>
      <c r="L46" s="39">
        <v>1</v>
      </c>
      <c r="M46" s="71" t="s">
        <v>93</v>
      </c>
      <c r="N46" s="70" t="s">
        <v>96</v>
      </c>
      <c r="O46" s="39">
        <v>1</v>
      </c>
      <c r="P46" s="39">
        <v>1</v>
      </c>
      <c r="Q46" s="39">
        <v>1</v>
      </c>
      <c r="R46" s="196">
        <f>P46/K46</f>
        <v>1</v>
      </c>
      <c r="S46" s="77">
        <f>Q46/L46</f>
        <v>1</v>
      </c>
    </row>
    <row r="47" spans="1:19" ht="94.5" x14ac:dyDescent="0.25">
      <c r="A47" s="310"/>
      <c r="B47" s="335"/>
      <c r="C47" s="335"/>
      <c r="D47" s="335"/>
      <c r="E47" s="335"/>
      <c r="F47" s="111" t="s">
        <v>94</v>
      </c>
      <c r="G47" s="72" t="s">
        <v>112</v>
      </c>
      <c r="H47" s="94"/>
      <c r="I47" s="401"/>
      <c r="J47" s="39">
        <v>1</v>
      </c>
      <c r="K47" s="39">
        <v>1</v>
      </c>
      <c r="L47" s="39">
        <v>1</v>
      </c>
      <c r="M47" s="71" t="s">
        <v>93</v>
      </c>
      <c r="N47" s="70" t="s">
        <v>96</v>
      </c>
      <c r="O47" s="39">
        <v>1</v>
      </c>
      <c r="P47" s="39">
        <v>1</v>
      </c>
      <c r="Q47" s="39">
        <v>1</v>
      </c>
      <c r="R47" s="196">
        <f t="shared" ref="R47:R49" si="7">P47/K47</f>
        <v>1</v>
      </c>
      <c r="S47" s="77">
        <f t="shared" ref="S47:S49" si="8">Q47/L47</f>
        <v>1</v>
      </c>
    </row>
    <row r="48" spans="1:19" ht="94.5" x14ac:dyDescent="0.25">
      <c r="A48" s="310"/>
      <c r="B48" s="335"/>
      <c r="C48" s="335"/>
      <c r="D48" s="335"/>
      <c r="E48" s="335"/>
      <c r="F48" s="111" t="s">
        <v>94</v>
      </c>
      <c r="G48" s="72" t="s">
        <v>91</v>
      </c>
      <c r="H48" s="94"/>
      <c r="I48" s="401"/>
      <c r="J48" s="39">
        <v>1</v>
      </c>
      <c r="K48" s="39">
        <v>1</v>
      </c>
      <c r="L48" s="39">
        <v>1</v>
      </c>
      <c r="M48" s="71" t="s">
        <v>93</v>
      </c>
      <c r="N48" s="70" t="s">
        <v>96</v>
      </c>
      <c r="O48" s="39">
        <v>1</v>
      </c>
      <c r="P48" s="39">
        <v>1</v>
      </c>
      <c r="Q48" s="39">
        <v>1</v>
      </c>
      <c r="R48" s="196">
        <f t="shared" si="7"/>
        <v>1</v>
      </c>
      <c r="S48" s="77">
        <f t="shared" si="8"/>
        <v>1</v>
      </c>
    </row>
    <row r="49" spans="1:19" ht="94.5" x14ac:dyDescent="0.25">
      <c r="A49" s="310"/>
      <c r="B49" s="335"/>
      <c r="C49" s="335"/>
      <c r="D49" s="335"/>
      <c r="E49" s="335"/>
      <c r="F49" s="111" t="s">
        <v>94</v>
      </c>
      <c r="G49" s="72" t="s">
        <v>92</v>
      </c>
      <c r="H49" s="94"/>
      <c r="I49" s="401"/>
      <c r="J49" s="39">
        <v>1</v>
      </c>
      <c r="K49" s="39">
        <v>1</v>
      </c>
      <c r="L49" s="39">
        <v>1</v>
      </c>
      <c r="M49" s="71" t="s">
        <v>93</v>
      </c>
      <c r="N49" s="70" t="s">
        <v>96</v>
      </c>
      <c r="O49" s="39">
        <v>1</v>
      </c>
      <c r="P49" s="39">
        <v>1</v>
      </c>
      <c r="Q49" s="39">
        <v>1</v>
      </c>
      <c r="R49" s="196">
        <f t="shared" si="7"/>
        <v>1</v>
      </c>
      <c r="S49" s="77">
        <f t="shared" si="8"/>
        <v>1</v>
      </c>
    </row>
    <row r="50" spans="1:19" ht="94.5" x14ac:dyDescent="0.25">
      <c r="A50" s="310"/>
      <c r="B50" s="335"/>
      <c r="C50" s="335"/>
      <c r="D50" s="335"/>
      <c r="E50" s="335"/>
      <c r="F50" s="111" t="s">
        <v>94</v>
      </c>
      <c r="G50" s="72" t="s">
        <v>221</v>
      </c>
      <c r="H50" s="94"/>
      <c r="I50" s="401"/>
      <c r="J50" s="39">
        <v>1</v>
      </c>
      <c r="K50" s="39">
        <v>0</v>
      </c>
      <c r="L50" s="39">
        <v>0</v>
      </c>
      <c r="M50" s="71" t="s">
        <v>93</v>
      </c>
      <c r="N50" s="70" t="s">
        <v>96</v>
      </c>
      <c r="O50" s="39">
        <v>1</v>
      </c>
      <c r="P50" s="39">
        <v>1</v>
      </c>
      <c r="Q50" s="39">
        <v>1</v>
      </c>
      <c r="R50" s="196">
        <v>1</v>
      </c>
      <c r="S50" s="77">
        <v>1</v>
      </c>
    </row>
    <row r="51" spans="1:19" s="69" customFormat="1" ht="134.25" customHeight="1" x14ac:dyDescent="0.25">
      <c r="A51" s="310"/>
      <c r="B51" s="335"/>
      <c r="C51" s="335"/>
      <c r="D51" s="335"/>
      <c r="E51" s="335"/>
      <c r="F51" s="111"/>
      <c r="G51" s="72" t="s">
        <v>222</v>
      </c>
      <c r="H51" s="94"/>
      <c r="I51" s="401"/>
      <c r="J51" s="39">
        <v>1</v>
      </c>
      <c r="K51" s="39">
        <v>0</v>
      </c>
      <c r="L51" s="39">
        <v>1</v>
      </c>
      <c r="M51" s="71" t="s">
        <v>93</v>
      </c>
      <c r="N51" s="70" t="s">
        <v>96</v>
      </c>
      <c r="O51" s="39">
        <v>0</v>
      </c>
      <c r="P51" s="39">
        <v>1</v>
      </c>
      <c r="Q51" s="39">
        <v>1</v>
      </c>
      <c r="R51" s="196">
        <v>1</v>
      </c>
      <c r="S51" s="77">
        <f t="shared" ref="S51:S63" si="9">Q51/L51</f>
        <v>1</v>
      </c>
    </row>
    <row r="52" spans="1:19" ht="94.5" x14ac:dyDescent="0.25">
      <c r="A52" s="98"/>
      <c r="B52" s="282" t="s">
        <v>53</v>
      </c>
      <c r="C52" s="282" t="s">
        <v>54</v>
      </c>
      <c r="D52" s="101"/>
      <c r="E52" s="282" t="s">
        <v>56</v>
      </c>
      <c r="F52" s="111" t="s">
        <v>94</v>
      </c>
      <c r="G52" s="72" t="s">
        <v>88</v>
      </c>
      <c r="H52" s="95"/>
      <c r="I52" s="107"/>
      <c r="J52" s="39">
        <v>1</v>
      </c>
      <c r="K52" s="39">
        <v>1</v>
      </c>
      <c r="L52" s="39">
        <v>1</v>
      </c>
      <c r="M52" s="71" t="s">
        <v>56</v>
      </c>
      <c r="N52" s="70" t="s">
        <v>96</v>
      </c>
      <c r="O52" s="39">
        <v>1</v>
      </c>
      <c r="P52" s="39">
        <v>1</v>
      </c>
      <c r="Q52" s="39">
        <v>1</v>
      </c>
      <c r="R52" s="196">
        <f>P52/K52</f>
        <v>1</v>
      </c>
      <c r="S52" s="77">
        <f t="shared" si="9"/>
        <v>1</v>
      </c>
    </row>
    <row r="53" spans="1:19" ht="94.5" x14ac:dyDescent="0.25">
      <c r="A53" s="99"/>
      <c r="B53" s="335"/>
      <c r="C53" s="335"/>
      <c r="D53" s="103"/>
      <c r="E53" s="335"/>
      <c r="F53" s="111" t="s">
        <v>94</v>
      </c>
      <c r="G53" s="72" t="s">
        <v>89</v>
      </c>
      <c r="H53" s="95"/>
      <c r="I53" s="107"/>
      <c r="J53" s="39">
        <v>1</v>
      </c>
      <c r="K53" s="39">
        <v>1</v>
      </c>
      <c r="L53" s="39">
        <v>1</v>
      </c>
      <c r="M53" s="71" t="s">
        <v>56</v>
      </c>
      <c r="N53" s="70" t="s">
        <v>96</v>
      </c>
      <c r="O53" s="39">
        <v>1</v>
      </c>
      <c r="P53" s="39">
        <v>1</v>
      </c>
      <c r="Q53" s="39">
        <v>1</v>
      </c>
      <c r="R53" s="196">
        <f>P53/K53</f>
        <v>1</v>
      </c>
      <c r="S53" s="77">
        <f t="shared" si="9"/>
        <v>1</v>
      </c>
    </row>
    <row r="54" spans="1:19" s="69" customFormat="1" ht="47.25" customHeight="1" x14ac:dyDescent="0.25">
      <c r="A54" s="99"/>
      <c r="B54" s="335"/>
      <c r="C54" s="335"/>
      <c r="D54" s="103"/>
      <c r="E54" s="335"/>
      <c r="F54" s="111"/>
      <c r="G54" s="72" t="s">
        <v>223</v>
      </c>
      <c r="H54" s="95"/>
      <c r="I54" s="107"/>
      <c r="J54" s="39">
        <v>1</v>
      </c>
      <c r="K54" s="39">
        <v>1</v>
      </c>
      <c r="L54" s="39">
        <v>1</v>
      </c>
      <c r="M54" s="71" t="s">
        <v>56</v>
      </c>
      <c r="N54" s="70" t="s">
        <v>96</v>
      </c>
      <c r="O54" s="39">
        <v>1</v>
      </c>
      <c r="P54" s="39">
        <v>1</v>
      </c>
      <c r="Q54" s="39">
        <v>1</v>
      </c>
      <c r="R54" s="196">
        <f>P54/K54</f>
        <v>1</v>
      </c>
      <c r="S54" s="77">
        <f t="shared" si="9"/>
        <v>1</v>
      </c>
    </row>
    <row r="55" spans="1:19" s="69" customFormat="1" ht="92.25" customHeight="1" x14ac:dyDescent="0.25">
      <c r="A55" s="99"/>
      <c r="B55" s="335"/>
      <c r="C55" s="335"/>
      <c r="D55" s="103"/>
      <c r="E55" s="335"/>
      <c r="F55" s="111"/>
      <c r="G55" s="72" t="s">
        <v>224</v>
      </c>
      <c r="H55" s="95"/>
      <c r="I55" s="107"/>
      <c r="J55" s="39">
        <v>1</v>
      </c>
      <c r="K55" s="39">
        <v>1</v>
      </c>
      <c r="L55" s="39">
        <v>1</v>
      </c>
      <c r="M55" s="71" t="s">
        <v>56</v>
      </c>
      <c r="N55" s="70" t="s">
        <v>401</v>
      </c>
      <c r="O55" s="39">
        <v>1</v>
      </c>
      <c r="P55" s="39">
        <v>1</v>
      </c>
      <c r="Q55" s="39">
        <v>1</v>
      </c>
      <c r="R55" s="196">
        <f>P55/K55</f>
        <v>1</v>
      </c>
      <c r="S55" s="77">
        <f t="shared" si="9"/>
        <v>1</v>
      </c>
    </row>
    <row r="56" spans="1:19" ht="111" customHeight="1" x14ac:dyDescent="0.25">
      <c r="A56" s="100"/>
      <c r="B56" s="283"/>
      <c r="C56" s="283"/>
      <c r="D56" s="102"/>
      <c r="E56" s="283"/>
      <c r="F56" s="111"/>
      <c r="G56" s="72" t="s">
        <v>90</v>
      </c>
      <c r="H56" s="72"/>
      <c r="I56" s="38"/>
      <c r="J56" s="39">
        <v>1</v>
      </c>
      <c r="K56" s="39">
        <v>1</v>
      </c>
      <c r="L56" s="39">
        <v>1</v>
      </c>
      <c r="M56" s="71" t="s">
        <v>97</v>
      </c>
      <c r="N56" s="70" t="s">
        <v>402</v>
      </c>
      <c r="O56" s="39">
        <v>1</v>
      </c>
      <c r="P56" s="39">
        <v>1</v>
      </c>
      <c r="Q56" s="39">
        <v>1</v>
      </c>
      <c r="R56" s="196">
        <f>P56/K56</f>
        <v>1</v>
      </c>
      <c r="S56" s="77">
        <f t="shared" si="9"/>
        <v>1</v>
      </c>
    </row>
    <row r="57" spans="1:19" ht="75.75" customHeight="1" x14ac:dyDescent="0.25">
      <c r="A57" s="280">
        <v>7</v>
      </c>
      <c r="B57" s="282" t="s">
        <v>53</v>
      </c>
      <c r="C57" s="282" t="s">
        <v>57</v>
      </c>
      <c r="D57" s="282" t="s">
        <v>58</v>
      </c>
      <c r="E57" s="282" t="s">
        <v>59</v>
      </c>
      <c r="F57" s="390" t="s">
        <v>60</v>
      </c>
      <c r="G57" s="72" t="s">
        <v>202</v>
      </c>
      <c r="H57" s="93"/>
      <c r="I57" s="387"/>
      <c r="J57" s="39">
        <v>1</v>
      </c>
      <c r="K57" s="39">
        <v>0</v>
      </c>
      <c r="L57" s="39">
        <v>1</v>
      </c>
      <c r="M57" s="9" t="s">
        <v>61</v>
      </c>
      <c r="N57" s="104" t="s">
        <v>26</v>
      </c>
      <c r="O57" s="158">
        <v>1</v>
      </c>
      <c r="P57" s="39">
        <v>1</v>
      </c>
      <c r="Q57" s="39">
        <v>1</v>
      </c>
      <c r="R57" s="196">
        <v>1</v>
      </c>
      <c r="S57" s="77">
        <f t="shared" si="9"/>
        <v>1</v>
      </c>
    </row>
    <row r="58" spans="1:19" ht="82.5" customHeight="1" x14ac:dyDescent="0.25">
      <c r="A58" s="310"/>
      <c r="B58" s="335"/>
      <c r="C58" s="335"/>
      <c r="D58" s="335"/>
      <c r="E58" s="335"/>
      <c r="F58" s="391"/>
      <c r="G58" s="72" t="s">
        <v>203</v>
      </c>
      <c r="H58" s="94"/>
      <c r="I58" s="388"/>
      <c r="J58" s="39">
        <v>1</v>
      </c>
      <c r="K58" s="39">
        <v>0</v>
      </c>
      <c r="L58" s="39">
        <v>1</v>
      </c>
      <c r="M58" s="9" t="s">
        <v>61</v>
      </c>
      <c r="N58" s="104" t="s">
        <v>26</v>
      </c>
      <c r="O58" s="158">
        <v>1</v>
      </c>
      <c r="P58" s="39">
        <v>1</v>
      </c>
      <c r="Q58" s="39">
        <v>1</v>
      </c>
      <c r="R58" s="196">
        <v>1</v>
      </c>
      <c r="S58" s="77">
        <f t="shared" si="9"/>
        <v>1</v>
      </c>
    </row>
    <row r="59" spans="1:19" ht="66" customHeight="1" x14ac:dyDescent="0.25">
      <c r="A59" s="310"/>
      <c r="B59" s="335"/>
      <c r="C59" s="335"/>
      <c r="D59" s="335"/>
      <c r="E59" s="335"/>
      <c r="F59" s="391"/>
      <c r="G59" s="72" t="s">
        <v>204</v>
      </c>
      <c r="H59" s="94"/>
      <c r="I59" s="388"/>
      <c r="J59" s="39">
        <v>1</v>
      </c>
      <c r="K59" s="39">
        <v>0</v>
      </c>
      <c r="L59" s="39">
        <v>1</v>
      </c>
      <c r="M59" s="9" t="s">
        <v>61</v>
      </c>
      <c r="N59" s="104" t="s">
        <v>26</v>
      </c>
      <c r="O59" s="158">
        <v>1</v>
      </c>
      <c r="P59" s="39">
        <v>1</v>
      </c>
      <c r="Q59" s="39">
        <v>1</v>
      </c>
      <c r="R59" s="196">
        <v>1</v>
      </c>
      <c r="S59" s="77">
        <f t="shared" si="9"/>
        <v>1</v>
      </c>
    </row>
    <row r="60" spans="1:19" ht="67.5" customHeight="1" x14ac:dyDescent="0.25">
      <c r="A60" s="310"/>
      <c r="B60" s="335"/>
      <c r="C60" s="335"/>
      <c r="D60" s="335"/>
      <c r="E60" s="335"/>
      <c r="F60" s="391"/>
      <c r="G60" s="72" t="s">
        <v>206</v>
      </c>
      <c r="H60" s="94"/>
      <c r="I60" s="388"/>
      <c r="J60" s="39">
        <v>1</v>
      </c>
      <c r="K60" s="39">
        <v>0</v>
      </c>
      <c r="L60" s="39">
        <v>1</v>
      </c>
      <c r="M60" s="9" t="s">
        <v>61</v>
      </c>
      <c r="N60" s="104" t="s">
        <v>26</v>
      </c>
      <c r="O60" s="158">
        <v>1</v>
      </c>
      <c r="P60" s="39">
        <v>1</v>
      </c>
      <c r="Q60" s="39">
        <v>1</v>
      </c>
      <c r="R60" s="196">
        <v>1</v>
      </c>
      <c r="S60" s="77">
        <f t="shared" si="9"/>
        <v>1</v>
      </c>
    </row>
    <row r="61" spans="1:19" ht="64.5" customHeight="1" x14ac:dyDescent="0.25">
      <c r="A61" s="310"/>
      <c r="B61" s="335"/>
      <c r="C61" s="335"/>
      <c r="D61" s="335"/>
      <c r="E61" s="335"/>
      <c r="F61" s="391"/>
      <c r="G61" s="72" t="s">
        <v>207</v>
      </c>
      <c r="H61" s="94"/>
      <c r="I61" s="388"/>
      <c r="J61" s="39">
        <v>1</v>
      </c>
      <c r="K61" s="39">
        <v>0</v>
      </c>
      <c r="L61" s="39">
        <v>1</v>
      </c>
      <c r="M61" s="9" t="s">
        <v>61</v>
      </c>
      <c r="N61" s="104" t="s">
        <v>26</v>
      </c>
      <c r="O61" s="158">
        <v>1</v>
      </c>
      <c r="P61" s="39">
        <v>1</v>
      </c>
      <c r="Q61" s="39">
        <v>1</v>
      </c>
      <c r="R61" s="196">
        <v>1</v>
      </c>
      <c r="S61" s="77">
        <f t="shared" si="9"/>
        <v>1</v>
      </c>
    </row>
    <row r="62" spans="1:19" ht="60" customHeight="1" x14ac:dyDescent="0.25">
      <c r="A62" s="310"/>
      <c r="B62" s="335"/>
      <c r="C62" s="335"/>
      <c r="D62" s="335"/>
      <c r="E62" s="335"/>
      <c r="F62" s="391"/>
      <c r="G62" s="72" t="s">
        <v>205</v>
      </c>
      <c r="H62" s="95"/>
      <c r="I62" s="389"/>
      <c r="J62" s="39">
        <v>1</v>
      </c>
      <c r="K62" s="39">
        <v>0</v>
      </c>
      <c r="L62" s="39">
        <v>1</v>
      </c>
      <c r="M62" s="9" t="s">
        <v>61</v>
      </c>
      <c r="N62" s="104" t="s">
        <v>26</v>
      </c>
      <c r="O62" s="158">
        <v>1</v>
      </c>
      <c r="P62" s="39">
        <v>1</v>
      </c>
      <c r="Q62" s="39">
        <v>1</v>
      </c>
      <c r="R62" s="196">
        <v>1</v>
      </c>
      <c r="S62" s="77">
        <f t="shared" si="9"/>
        <v>1</v>
      </c>
    </row>
    <row r="63" spans="1:19" ht="15.75" customHeight="1" x14ac:dyDescent="0.25">
      <c r="A63" s="280">
        <v>15</v>
      </c>
      <c r="B63" s="267" t="s">
        <v>53</v>
      </c>
      <c r="C63" s="267" t="s">
        <v>119</v>
      </c>
      <c r="D63" s="267" t="s">
        <v>114</v>
      </c>
      <c r="E63" s="267" t="s">
        <v>115</v>
      </c>
      <c r="F63" s="270" t="s">
        <v>120</v>
      </c>
      <c r="G63" s="270" t="s">
        <v>267</v>
      </c>
      <c r="H63" s="291">
        <v>39027859796</v>
      </c>
      <c r="I63" s="400"/>
      <c r="J63" s="372">
        <v>1</v>
      </c>
      <c r="K63" s="372">
        <v>1</v>
      </c>
      <c r="L63" s="372">
        <v>1</v>
      </c>
      <c r="M63" s="289" t="s">
        <v>268</v>
      </c>
      <c r="N63" s="267" t="s">
        <v>28</v>
      </c>
      <c r="O63" s="386">
        <v>1</v>
      </c>
      <c r="P63" s="386">
        <v>1</v>
      </c>
      <c r="Q63" s="386">
        <v>1</v>
      </c>
      <c r="R63" s="382">
        <f>P63/K63</f>
        <v>1</v>
      </c>
      <c r="S63" s="366">
        <f t="shared" si="9"/>
        <v>1</v>
      </c>
    </row>
    <row r="64" spans="1:19" ht="15.75" customHeight="1" x14ac:dyDescent="0.25">
      <c r="A64" s="310"/>
      <c r="B64" s="268"/>
      <c r="C64" s="268"/>
      <c r="D64" s="268"/>
      <c r="E64" s="268"/>
      <c r="F64" s="271"/>
      <c r="G64" s="271"/>
      <c r="H64" s="271"/>
      <c r="I64" s="401"/>
      <c r="J64" s="373"/>
      <c r="K64" s="373"/>
      <c r="L64" s="373"/>
      <c r="M64" s="385"/>
      <c r="N64" s="268"/>
      <c r="O64" s="386"/>
      <c r="P64" s="386"/>
      <c r="Q64" s="386"/>
      <c r="R64" s="383"/>
      <c r="S64" s="367"/>
    </row>
    <row r="65" spans="1:21" ht="15.75" customHeight="1" x14ac:dyDescent="0.25">
      <c r="A65" s="310"/>
      <c r="B65" s="268"/>
      <c r="C65" s="268"/>
      <c r="D65" s="268"/>
      <c r="E65" s="268"/>
      <c r="F65" s="271"/>
      <c r="G65" s="271"/>
      <c r="H65" s="271"/>
      <c r="I65" s="401"/>
      <c r="J65" s="373"/>
      <c r="K65" s="373"/>
      <c r="L65" s="373"/>
      <c r="M65" s="385"/>
      <c r="N65" s="268"/>
      <c r="O65" s="386"/>
      <c r="P65" s="386"/>
      <c r="Q65" s="386"/>
      <c r="R65" s="383"/>
      <c r="S65" s="367"/>
    </row>
    <row r="66" spans="1:21" ht="15.75" customHeight="1" x14ac:dyDescent="0.25">
      <c r="A66" s="310"/>
      <c r="B66" s="268"/>
      <c r="C66" s="268"/>
      <c r="D66" s="268"/>
      <c r="E66" s="268"/>
      <c r="F66" s="271"/>
      <c r="G66" s="271"/>
      <c r="H66" s="271"/>
      <c r="I66" s="401"/>
      <c r="J66" s="373"/>
      <c r="K66" s="373"/>
      <c r="L66" s="373"/>
      <c r="M66" s="385"/>
      <c r="N66" s="268"/>
      <c r="O66" s="386"/>
      <c r="P66" s="386"/>
      <c r="Q66" s="386"/>
      <c r="R66" s="383"/>
      <c r="S66" s="367"/>
    </row>
    <row r="67" spans="1:21" ht="15.75" customHeight="1" x14ac:dyDescent="0.25">
      <c r="A67" s="310"/>
      <c r="B67" s="268"/>
      <c r="C67" s="268"/>
      <c r="D67" s="268"/>
      <c r="E67" s="268"/>
      <c r="F67" s="271"/>
      <c r="G67" s="271"/>
      <c r="H67" s="271"/>
      <c r="I67" s="401"/>
      <c r="J67" s="373"/>
      <c r="K67" s="373"/>
      <c r="L67" s="373"/>
      <c r="M67" s="385"/>
      <c r="N67" s="268"/>
      <c r="O67" s="386"/>
      <c r="P67" s="386"/>
      <c r="Q67" s="386"/>
      <c r="R67" s="383"/>
      <c r="S67" s="367"/>
    </row>
    <row r="68" spans="1:21" ht="15.75" customHeight="1" x14ac:dyDescent="0.25">
      <c r="A68" s="281"/>
      <c r="B68" s="269"/>
      <c r="C68" s="269"/>
      <c r="D68" s="269"/>
      <c r="E68" s="269"/>
      <c r="F68" s="272"/>
      <c r="G68" s="272"/>
      <c r="H68" s="271"/>
      <c r="I68" s="401"/>
      <c r="J68" s="374"/>
      <c r="K68" s="374"/>
      <c r="L68" s="374"/>
      <c r="M68" s="290"/>
      <c r="N68" s="269"/>
      <c r="O68" s="386"/>
      <c r="P68" s="386"/>
      <c r="Q68" s="386"/>
      <c r="R68" s="384"/>
      <c r="S68" s="368"/>
    </row>
    <row r="69" spans="1:21" ht="15.75" customHeight="1" x14ac:dyDescent="0.25">
      <c r="A69" s="280">
        <v>16</v>
      </c>
      <c r="B69" s="267" t="s">
        <v>121</v>
      </c>
      <c r="C69" s="267" t="s">
        <v>122</v>
      </c>
      <c r="D69" s="267" t="s">
        <v>123</v>
      </c>
      <c r="E69" s="267" t="s">
        <v>43</v>
      </c>
      <c r="F69" s="270" t="s">
        <v>124</v>
      </c>
      <c r="G69" s="270" t="s">
        <v>403</v>
      </c>
      <c r="H69" s="271"/>
      <c r="I69" s="401"/>
      <c r="J69" s="372">
        <v>1</v>
      </c>
      <c r="K69" s="372">
        <v>1</v>
      </c>
      <c r="L69" s="375">
        <v>1</v>
      </c>
      <c r="M69" s="378" t="s">
        <v>404</v>
      </c>
      <c r="N69" s="286" t="s">
        <v>28</v>
      </c>
      <c r="O69" s="273">
        <v>1</v>
      </c>
      <c r="P69" s="273">
        <v>1</v>
      </c>
      <c r="Q69" s="270">
        <v>1</v>
      </c>
      <c r="R69" s="369">
        <f>P69/K69</f>
        <v>1</v>
      </c>
      <c r="S69" s="366">
        <f>Q69/L69</f>
        <v>1</v>
      </c>
    </row>
    <row r="70" spans="1:21" ht="15.75" customHeight="1" x14ac:dyDescent="0.25">
      <c r="A70" s="310"/>
      <c r="B70" s="268"/>
      <c r="C70" s="268"/>
      <c r="D70" s="268"/>
      <c r="E70" s="268"/>
      <c r="F70" s="271"/>
      <c r="G70" s="271"/>
      <c r="H70" s="271"/>
      <c r="I70" s="401"/>
      <c r="J70" s="373"/>
      <c r="K70" s="373"/>
      <c r="L70" s="376"/>
      <c r="M70" s="379"/>
      <c r="N70" s="381"/>
      <c r="O70" s="274"/>
      <c r="P70" s="274"/>
      <c r="Q70" s="271"/>
      <c r="R70" s="370"/>
      <c r="S70" s="367"/>
    </row>
    <row r="71" spans="1:21" ht="15.75" customHeight="1" x14ac:dyDescent="0.25">
      <c r="A71" s="310"/>
      <c r="B71" s="268"/>
      <c r="C71" s="268"/>
      <c r="D71" s="268"/>
      <c r="E71" s="268"/>
      <c r="F71" s="271"/>
      <c r="G71" s="271"/>
      <c r="H71" s="271"/>
      <c r="I71" s="401"/>
      <c r="J71" s="373"/>
      <c r="K71" s="373"/>
      <c r="L71" s="376"/>
      <c r="M71" s="379"/>
      <c r="N71" s="381"/>
      <c r="O71" s="274"/>
      <c r="P71" s="274"/>
      <c r="Q71" s="271"/>
      <c r="R71" s="370"/>
      <c r="S71" s="367"/>
    </row>
    <row r="72" spans="1:21" ht="154.5" customHeight="1" x14ac:dyDescent="0.25">
      <c r="A72" s="281"/>
      <c r="B72" s="269"/>
      <c r="C72" s="269"/>
      <c r="D72" s="269"/>
      <c r="E72" s="269"/>
      <c r="F72" s="272"/>
      <c r="G72" s="272"/>
      <c r="H72" s="272"/>
      <c r="I72" s="402"/>
      <c r="J72" s="374"/>
      <c r="K72" s="374"/>
      <c r="L72" s="377"/>
      <c r="M72" s="380"/>
      <c r="N72" s="287"/>
      <c r="O72" s="275"/>
      <c r="P72" s="275"/>
      <c r="Q72" s="272"/>
      <c r="R72" s="371"/>
      <c r="S72" s="368"/>
    </row>
    <row r="73" spans="1:21" ht="31.5" customHeight="1" x14ac:dyDescent="0.25">
      <c r="I73" s="22"/>
      <c r="M73" s="69"/>
      <c r="N73" s="69"/>
      <c r="R73" s="23">
        <f>SUM(R8:R72)/57</f>
        <v>0.94736842105263153</v>
      </c>
      <c r="S73" s="23">
        <f>SUM(S8:S72)/57</f>
        <v>1</v>
      </c>
      <c r="T73" s="29" t="s">
        <v>397</v>
      </c>
      <c r="U73" s="69"/>
    </row>
    <row r="74" spans="1:21" ht="32.25" customHeight="1" x14ac:dyDescent="0.25">
      <c r="H74" s="197">
        <v>185117568323</v>
      </c>
      <c r="J74" s="22"/>
      <c r="M74" s="22"/>
      <c r="N74" s="69"/>
      <c r="R74" s="27"/>
      <c r="T74" s="69"/>
      <c r="U74" s="69"/>
    </row>
  </sheetData>
  <mergeCells count="85">
    <mergeCell ref="H63:H72"/>
    <mergeCell ref="I63:I72"/>
    <mergeCell ref="B57:B62"/>
    <mergeCell ref="C63:C68"/>
    <mergeCell ref="D63:D68"/>
    <mergeCell ref="E63:E68"/>
    <mergeCell ref="F63:F68"/>
    <mergeCell ref="G63:G68"/>
    <mergeCell ref="D69:D72"/>
    <mergeCell ref="E69:E72"/>
    <mergeCell ref="E14:E19"/>
    <mergeCell ref="I14:I19"/>
    <mergeCell ref="E52:E56"/>
    <mergeCell ref="B52:B56"/>
    <mergeCell ref="C52:C56"/>
    <mergeCell ref="E33:E51"/>
    <mergeCell ref="I33:I51"/>
    <mergeCell ref="E20:E27"/>
    <mergeCell ref="I20:I27"/>
    <mergeCell ref="F28:F32"/>
    <mergeCell ref="F20:F27"/>
    <mergeCell ref="E28:E32"/>
    <mergeCell ref="A1:D2"/>
    <mergeCell ref="E1:S1"/>
    <mergeCell ref="E2:F2"/>
    <mergeCell ref="G2:I2"/>
    <mergeCell ref="J2:S2"/>
    <mergeCell ref="A3:S5"/>
    <mergeCell ref="A6:N6"/>
    <mergeCell ref="O6:S6"/>
    <mergeCell ref="A8:A13"/>
    <mergeCell ref="B8:B13"/>
    <mergeCell ref="C8:C13"/>
    <mergeCell ref="D8:D13"/>
    <mergeCell ref="E8:E13"/>
    <mergeCell ref="F8:F13"/>
    <mergeCell ref="I8:I13"/>
    <mergeCell ref="A14:A19"/>
    <mergeCell ref="A33:A51"/>
    <mergeCell ref="B33:B51"/>
    <mergeCell ref="C33:C51"/>
    <mergeCell ref="D33:D51"/>
    <mergeCell ref="B14:B19"/>
    <mergeCell ref="C14:C19"/>
    <mergeCell ref="D14:D19"/>
    <mergeCell ref="A20:A27"/>
    <mergeCell ref="B20:B27"/>
    <mergeCell ref="C20:C27"/>
    <mergeCell ref="D20:D27"/>
    <mergeCell ref="B28:B32"/>
    <mergeCell ref="C28:C32"/>
    <mergeCell ref="D28:D32"/>
    <mergeCell ref="A57:A62"/>
    <mergeCell ref="I57:I62"/>
    <mergeCell ref="F57:F62"/>
    <mergeCell ref="E57:E62"/>
    <mergeCell ref="D57:D62"/>
    <mergeCell ref="C57:C62"/>
    <mergeCell ref="J69:J72"/>
    <mergeCell ref="R63:R68"/>
    <mergeCell ref="S63:S68"/>
    <mergeCell ref="M63:M68"/>
    <mergeCell ref="N63:N68"/>
    <mergeCell ref="J63:J68"/>
    <mergeCell ref="K63:K68"/>
    <mergeCell ref="L63:L68"/>
    <mergeCell ref="Q63:Q68"/>
    <mergeCell ref="O63:O68"/>
    <mergeCell ref="P63:P68"/>
    <mergeCell ref="A69:A72"/>
    <mergeCell ref="A63:A68"/>
    <mergeCell ref="B69:B72"/>
    <mergeCell ref="C69:C72"/>
    <mergeCell ref="S69:S72"/>
    <mergeCell ref="R69:R72"/>
    <mergeCell ref="B63:B68"/>
    <mergeCell ref="K69:K72"/>
    <mergeCell ref="L69:L72"/>
    <mergeCell ref="M69:M72"/>
    <mergeCell ref="N69:N72"/>
    <mergeCell ref="O69:O72"/>
    <mergeCell ref="P69:P72"/>
    <mergeCell ref="Q69:Q72"/>
    <mergeCell ref="F69:F72"/>
    <mergeCell ref="G69:G72"/>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8"/>
  <sheetViews>
    <sheetView tabSelected="1" topLeftCell="A7" workbookViewId="0">
      <selection activeCell="A18" sqref="A18:C18"/>
    </sheetView>
  </sheetViews>
  <sheetFormatPr baseColWidth="10" defaultRowHeight="15" x14ac:dyDescent="0.25"/>
  <cols>
    <col min="1" max="1" width="44.5703125" style="29" customWidth="1"/>
    <col min="2" max="2" width="29.140625" customWidth="1"/>
    <col min="3" max="3" width="30.85546875" customWidth="1"/>
    <col min="4" max="4" width="0.28515625" hidden="1" customWidth="1"/>
    <col min="5" max="5" width="42" hidden="1" customWidth="1"/>
  </cols>
  <sheetData>
    <row r="1" spans="1:5" ht="15.75" thickBot="1" x14ac:dyDescent="0.3"/>
    <row r="2" spans="1:5" ht="51.75" customHeight="1" x14ac:dyDescent="0.25">
      <c r="A2" s="234"/>
      <c r="B2" s="417" t="s">
        <v>73</v>
      </c>
      <c r="C2" s="418"/>
      <c r="D2" s="411"/>
      <c r="E2" s="412"/>
    </row>
    <row r="3" spans="1:5" ht="17.25" customHeight="1" x14ac:dyDescent="0.25">
      <c r="A3" s="235" t="s">
        <v>241</v>
      </c>
      <c r="B3" s="222" t="s">
        <v>240</v>
      </c>
      <c r="C3" s="236" t="s">
        <v>284</v>
      </c>
      <c r="D3" s="411"/>
      <c r="E3" s="412"/>
    </row>
    <row r="4" spans="1:5" s="69" customFormat="1" ht="17.25" customHeight="1" x14ac:dyDescent="0.25">
      <c r="A4" s="235"/>
      <c r="B4" s="222"/>
      <c r="C4" s="236"/>
      <c r="D4" s="114"/>
      <c r="E4" s="113"/>
    </row>
    <row r="5" spans="1:5" ht="28.5" customHeight="1" x14ac:dyDescent="0.25">
      <c r="A5" s="237" t="s">
        <v>18</v>
      </c>
      <c r="B5" s="256" t="s">
        <v>418</v>
      </c>
      <c r="C5" s="261" t="s">
        <v>419</v>
      </c>
      <c r="D5" s="230" t="s">
        <v>131</v>
      </c>
      <c r="E5" s="47" t="s">
        <v>132</v>
      </c>
    </row>
    <row r="6" spans="1:5" ht="30" x14ac:dyDescent="0.25">
      <c r="A6" s="238" t="s">
        <v>409</v>
      </c>
      <c r="B6" s="51">
        <f>'LINEA 1'!T77</f>
        <v>0.63235294117647056</v>
      </c>
      <c r="C6" s="239">
        <f>'LINEA 1'!T78</f>
        <v>0.1075</v>
      </c>
      <c r="D6" s="231"/>
      <c r="E6" s="48"/>
    </row>
    <row r="7" spans="1:5" x14ac:dyDescent="0.25">
      <c r="A7" s="238" t="s">
        <v>407</v>
      </c>
      <c r="B7" s="51">
        <f>'LINEA 2'!T10</f>
        <v>0.5</v>
      </c>
      <c r="C7" s="239">
        <f>'LINEA 2'!T11</f>
        <v>8.5000000000000006E-2</v>
      </c>
      <c r="D7" s="232"/>
      <c r="E7" s="49"/>
    </row>
    <row r="8" spans="1:5" ht="30" x14ac:dyDescent="0.25">
      <c r="A8" s="238" t="s">
        <v>408</v>
      </c>
      <c r="B8" s="228">
        <f>'LINEA 3'!U15</f>
        <v>1</v>
      </c>
      <c r="C8" s="240">
        <f>'LINEA 3'!U16</f>
        <v>0.17</v>
      </c>
      <c r="D8" s="232"/>
      <c r="E8" s="49"/>
    </row>
    <row r="9" spans="1:5" ht="30" x14ac:dyDescent="0.25">
      <c r="A9" s="238" t="s">
        <v>410</v>
      </c>
      <c r="B9" s="51">
        <f>'LINEA 4'!T16</f>
        <v>0.6875</v>
      </c>
      <c r="C9" s="239">
        <f>'LINEA 4'!T17</f>
        <v>8.937500000000001E-2</v>
      </c>
      <c r="D9" s="232"/>
      <c r="E9" s="49"/>
    </row>
    <row r="10" spans="1:5" ht="30" x14ac:dyDescent="0.25">
      <c r="A10" s="238" t="s">
        <v>411</v>
      </c>
      <c r="B10" s="51">
        <f>'LINEA 5'!T34</f>
        <v>0.65384615384615385</v>
      </c>
      <c r="C10" s="239">
        <f>'LINEA 5'!T35</f>
        <v>0.11115384615384616</v>
      </c>
      <c r="D10" s="232"/>
      <c r="E10" s="49"/>
    </row>
    <row r="11" spans="1:5" x14ac:dyDescent="0.25">
      <c r="A11" s="238" t="s">
        <v>412</v>
      </c>
      <c r="B11" s="51">
        <f>'LINEA 6'!T18</f>
        <v>1</v>
      </c>
      <c r="C11" s="239">
        <f>'LINEA 6'!T19</f>
        <v>0.1</v>
      </c>
      <c r="D11" s="232"/>
      <c r="E11" s="49"/>
    </row>
    <row r="12" spans="1:5" ht="37.5" customHeight="1" x14ac:dyDescent="0.25">
      <c r="A12" s="238" t="s">
        <v>413</v>
      </c>
      <c r="B12" s="229">
        <f>'LINEA 7'!T39</f>
        <v>0.96736933294831073</v>
      </c>
      <c r="C12" s="241">
        <f>'LINEA 7'!T40</f>
        <v>8.7063239965347969E-2</v>
      </c>
      <c r="D12" s="232"/>
      <c r="E12" s="49"/>
    </row>
    <row r="13" spans="1:5" ht="21.75" customHeight="1" thickBot="1" x14ac:dyDescent="0.3">
      <c r="A13" s="242" t="s">
        <v>133</v>
      </c>
      <c r="B13" s="258">
        <f>SUM(B6:B12)/7</f>
        <v>0.77729548971013351</v>
      </c>
      <c r="C13" s="257">
        <f>SUM(C6:C12)</f>
        <v>0.75009208611919409</v>
      </c>
      <c r="D13" s="233"/>
      <c r="E13" s="50"/>
    </row>
    <row r="14" spans="1:5" x14ac:dyDescent="0.25">
      <c r="A14" s="243" t="s">
        <v>414</v>
      </c>
      <c r="B14" s="413">
        <v>59586493244</v>
      </c>
      <c r="C14" s="414"/>
    </row>
    <row r="15" spans="1:5" x14ac:dyDescent="0.25">
      <c r="A15" s="244" t="s">
        <v>415</v>
      </c>
      <c r="B15" s="415">
        <v>41474042313</v>
      </c>
      <c r="C15" s="416"/>
    </row>
    <row r="16" spans="1:5" x14ac:dyDescent="0.25">
      <c r="A16" s="244" t="s">
        <v>416</v>
      </c>
      <c r="B16" s="409">
        <f>B15/B14</f>
        <v>0.69603093008290406</v>
      </c>
      <c r="C16" s="410"/>
    </row>
    <row r="17" spans="1:3" ht="15.75" thickBot="1" x14ac:dyDescent="0.3">
      <c r="A17" s="245" t="s">
        <v>83</v>
      </c>
      <c r="B17" s="404">
        <v>1</v>
      </c>
      <c r="C17" s="405"/>
    </row>
    <row r="18" spans="1:3" ht="69" customHeight="1" thickBot="1" x14ac:dyDescent="0.3">
      <c r="A18" s="406" t="s">
        <v>417</v>
      </c>
      <c r="B18" s="407"/>
      <c r="C18" s="408"/>
    </row>
  </sheetData>
  <mergeCells count="7">
    <mergeCell ref="B17:C17"/>
    <mergeCell ref="A18:C18"/>
    <mergeCell ref="B16:C16"/>
    <mergeCell ref="D2:E3"/>
    <mergeCell ref="B14:C14"/>
    <mergeCell ref="B15:C15"/>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LINEA 1</vt:lpstr>
      <vt:lpstr>LINEA 2</vt:lpstr>
      <vt:lpstr>LINEA 3</vt:lpstr>
      <vt:lpstr>LINEA 4</vt:lpstr>
      <vt:lpstr>LINEA 5</vt:lpstr>
      <vt:lpstr>LINEA 6</vt:lpstr>
      <vt:lpstr>LINEA 7</vt:lpstr>
      <vt:lpstr>Integración Planes</vt:lpstr>
      <vt:lpstr>Evaluación 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Nalliby Giraldo</dc:creator>
  <cp:lastModifiedBy>Luz Mary Ramírez Montoya</cp:lastModifiedBy>
  <cp:lastPrinted>2020-09-29T22:52:51Z</cp:lastPrinted>
  <dcterms:created xsi:type="dcterms:W3CDTF">2014-01-29T14:54:05Z</dcterms:created>
  <dcterms:modified xsi:type="dcterms:W3CDTF">2021-02-02T21:12:47Z</dcterms:modified>
</cp:coreProperties>
</file>