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defaultThemeVersion="124226"/>
  <mc:AlternateContent xmlns:mc="http://schemas.openxmlformats.org/markup-compatibility/2006">
    <mc:Choice Requires="x15">
      <x15ac:absPath xmlns:x15ac="http://schemas.microsoft.com/office/spreadsheetml/2010/11/ac" url="D:\PLANEACIÓN 2019\"/>
    </mc:Choice>
  </mc:AlternateContent>
  <xr:revisionPtr revIDLastSave="0" documentId="8_{416E4718-6B11-48C1-8A6D-984207FECAEF}" xr6:coauthVersionLast="36" xr6:coauthVersionMax="36" xr10:uidLastSave="{00000000-0000-0000-0000-000000000000}"/>
  <workbookProtection workbookAlgorithmName="SHA-512" workbookHashValue="sqI8hePqRkpzHecUsJvFuogOKeLZxtfi70TKQbmLljgB6DfoRagy7WFbLogr5xOJbJZ/eO/F1yMXvhSybJqNCw==" workbookSaltValue="FOmQuV8L0Fxl6HJBoNY0ow==" workbookSpinCount="100000" lockStructure="1"/>
  <bookViews>
    <workbookView xWindow="0" yWindow="0" windowWidth="28800" windowHeight="12915" tabRatio="905" xr2:uid="{00000000-000D-0000-FFFF-FFFF00000000}"/>
  </bookViews>
  <sheets>
    <sheet name="EJE 1" sheetId="1" r:id="rId1"/>
    <sheet name="EJE 2 " sheetId="7" r:id="rId2"/>
    <sheet name="EJE 3" sheetId="8" r:id="rId3"/>
    <sheet name="EJE 4" sheetId="9" r:id="rId4"/>
    <sheet name="EJE 5" sheetId="10" r:id="rId5"/>
    <sheet name="EJE 6" sheetId="11" r:id="rId6"/>
    <sheet name="Resumen evaluación 2019-1" sheetId="12" r:id="rId7"/>
  </sheets>
  <definedNames>
    <definedName name="_xlnm.Print_Area" localSheetId="0">'EJE 1'!$A$6:$S$41</definedName>
    <definedName name="_xlnm.Print_Area" localSheetId="1">'EJE 2 '!$A$6:$S$13</definedName>
    <definedName name="_xlnm.Print_Area" localSheetId="2">'EJE 3'!$A$6:$S$29</definedName>
    <definedName name="_xlnm.Print_Area" localSheetId="3">'EJE 4'!$A$6:$S$14</definedName>
    <definedName name="_xlnm.Print_Area" localSheetId="4">'EJE 5'!$A$6:$S$12</definedName>
    <definedName name="_xlnm.Print_Area" localSheetId="5">'EJE 6'!$A$6:$S$27</definedName>
  </definedNames>
  <calcPr calcId="191029"/>
</workbook>
</file>

<file path=xl/calcChain.xml><?xml version="1.0" encoding="utf-8"?>
<calcChain xmlns="http://schemas.openxmlformats.org/spreadsheetml/2006/main">
  <c r="E65" i="1" l="1"/>
  <c r="C11" i="12"/>
  <c r="B65" i="1"/>
  <c r="P63" i="1"/>
  <c r="P62" i="1"/>
  <c r="P61" i="1"/>
  <c r="P60" i="1"/>
  <c r="P59" i="1"/>
  <c r="P58" i="1"/>
  <c r="P57" i="1"/>
  <c r="P56" i="1"/>
  <c r="P55" i="1"/>
  <c r="P53" i="1"/>
  <c r="P52" i="1"/>
  <c r="P49" i="1"/>
  <c r="P48" i="1"/>
  <c r="P46" i="1"/>
  <c r="P45" i="1"/>
  <c r="P44" i="1"/>
  <c r="P43" i="1"/>
  <c r="P42" i="1"/>
  <c r="P40" i="1"/>
  <c r="P39" i="1"/>
  <c r="P35" i="1"/>
  <c r="P33" i="1"/>
  <c r="P31" i="1"/>
  <c r="P30" i="1"/>
  <c r="P29" i="1"/>
  <c r="P28" i="1"/>
  <c r="P27" i="1"/>
  <c r="Q26" i="1"/>
  <c r="P26" i="1"/>
  <c r="P24" i="1"/>
  <c r="P23" i="1"/>
  <c r="P22" i="1"/>
  <c r="R18" i="1"/>
  <c r="Q18" i="1"/>
  <c r="P18" i="1"/>
  <c r="P17" i="1"/>
  <c r="P16" i="1"/>
  <c r="P15" i="1"/>
  <c r="P14" i="1"/>
  <c r="R11" i="1"/>
  <c r="Q11" i="1"/>
  <c r="P12" i="1"/>
  <c r="P11" i="1"/>
  <c r="P10" i="1"/>
  <c r="P9" i="1"/>
  <c r="Q16" i="8" l="1"/>
  <c r="P18" i="8" l="1"/>
  <c r="C14" i="12" l="1"/>
  <c r="B28" i="9"/>
  <c r="B29" i="9"/>
  <c r="Q9" i="9"/>
  <c r="P22" i="9"/>
  <c r="R22" i="9"/>
  <c r="Q14" i="9"/>
  <c r="Q25" i="9"/>
  <c r="Q24" i="9"/>
  <c r="Q23" i="9"/>
  <c r="Q21" i="9"/>
  <c r="Q20" i="9"/>
  <c r="Q19" i="9"/>
  <c r="Q16" i="9"/>
  <c r="P9" i="9"/>
  <c r="R10" i="9"/>
  <c r="Q30" i="11" l="1"/>
  <c r="Q20" i="10"/>
  <c r="Q19" i="10"/>
  <c r="Q18" i="10"/>
  <c r="Q17" i="10"/>
  <c r="Q12" i="10"/>
  <c r="Q18" i="9"/>
  <c r="Q17" i="9"/>
  <c r="P29" i="8"/>
  <c r="F13" i="12" l="1"/>
  <c r="F12" i="12"/>
  <c r="E5" i="12"/>
  <c r="Q15" i="7" l="1"/>
  <c r="Q14" i="7"/>
  <c r="R27" i="1"/>
  <c r="Q22" i="7"/>
  <c r="P16" i="8" l="1"/>
  <c r="P14" i="7" l="1"/>
  <c r="R20" i="11"/>
  <c r="Q20" i="11"/>
  <c r="Q32" i="11"/>
  <c r="P9" i="8"/>
  <c r="P14" i="8" l="1"/>
  <c r="Q14" i="8"/>
  <c r="P15" i="8" l="1"/>
  <c r="P23" i="8"/>
  <c r="F14" i="12" l="1"/>
  <c r="R44" i="11" l="1"/>
  <c r="Q44" i="11"/>
  <c r="P44" i="11"/>
  <c r="P43" i="11"/>
  <c r="P42" i="11"/>
  <c r="P41" i="11"/>
  <c r="R39" i="11"/>
  <c r="Q39" i="11"/>
  <c r="P39" i="11"/>
  <c r="R36" i="11"/>
  <c r="Q36" i="11"/>
  <c r="P36" i="11"/>
  <c r="R35" i="11"/>
  <c r="P35" i="11"/>
  <c r="Q34" i="11"/>
  <c r="B46" i="11" s="1"/>
  <c r="B47" i="11" s="1"/>
  <c r="P34" i="11"/>
  <c r="R34" i="11" s="1"/>
  <c r="P33" i="11"/>
  <c r="R32" i="11"/>
  <c r="P32" i="11"/>
  <c r="P30" i="11"/>
  <c r="Q29" i="11"/>
  <c r="P29" i="11"/>
  <c r="R28" i="11"/>
  <c r="P28" i="11"/>
  <c r="Q28" i="11"/>
  <c r="R26" i="11"/>
  <c r="Q26" i="11"/>
  <c r="P26" i="11"/>
  <c r="R23" i="11"/>
  <c r="Q23" i="11"/>
  <c r="P23" i="11"/>
  <c r="R22" i="11"/>
  <c r="Q22" i="11"/>
  <c r="P22" i="11"/>
  <c r="P20" i="11"/>
  <c r="P17" i="11"/>
  <c r="P16" i="11"/>
  <c r="P15" i="11"/>
  <c r="Q14" i="11"/>
  <c r="P14" i="11"/>
  <c r="R14" i="11" s="1"/>
  <c r="R13" i="11"/>
  <c r="R12" i="11"/>
  <c r="Q12" i="11"/>
  <c r="P12" i="11"/>
  <c r="R11" i="11"/>
  <c r="Q11" i="11"/>
  <c r="P11" i="11"/>
  <c r="P9" i="11"/>
  <c r="R9" i="11"/>
  <c r="Q9" i="11"/>
  <c r="E26" i="10"/>
  <c r="E25" i="10"/>
  <c r="B26" i="10"/>
  <c r="B25" i="10"/>
  <c r="R23" i="10"/>
  <c r="P23" i="10"/>
  <c r="P22" i="10"/>
  <c r="P21" i="10"/>
  <c r="R19" i="10"/>
  <c r="P19" i="10"/>
  <c r="P18" i="10"/>
  <c r="R17" i="10"/>
  <c r="P17" i="10"/>
  <c r="P16" i="10"/>
  <c r="P15" i="10"/>
  <c r="P14" i="10"/>
  <c r="P13" i="10"/>
  <c r="R12" i="10"/>
  <c r="P12" i="10"/>
  <c r="P11" i="10"/>
  <c r="P9" i="10"/>
  <c r="P26" i="9"/>
  <c r="R25" i="9"/>
  <c r="P25" i="9"/>
  <c r="R24" i="9"/>
  <c r="P24" i="9"/>
  <c r="P23" i="9"/>
  <c r="R21" i="9"/>
  <c r="P21" i="9"/>
  <c r="P20" i="9"/>
  <c r="R19" i="9"/>
  <c r="P19" i="9"/>
  <c r="P18" i="9"/>
  <c r="R17" i="9"/>
  <c r="P17" i="9"/>
  <c r="R16" i="9"/>
  <c r="P16" i="9"/>
  <c r="P15" i="9"/>
  <c r="P14" i="9"/>
  <c r="R13" i="9"/>
  <c r="P13" i="9"/>
  <c r="Q11" i="9"/>
  <c r="Q10" i="9"/>
  <c r="P11" i="9"/>
  <c r="P10" i="9"/>
  <c r="P27" i="8" l="1"/>
  <c r="P24" i="8"/>
  <c r="P22" i="8"/>
  <c r="Q22" i="8"/>
  <c r="P21" i="8"/>
  <c r="R20" i="8"/>
  <c r="Q20" i="8"/>
  <c r="P20" i="8"/>
  <c r="P19" i="8"/>
  <c r="B31" i="8"/>
  <c r="P17" i="8"/>
  <c r="R16" i="8"/>
  <c r="P13" i="8"/>
  <c r="Q12" i="8"/>
  <c r="P12" i="8"/>
  <c r="Q10" i="8"/>
  <c r="P10" i="8"/>
  <c r="P22" i="7"/>
  <c r="R21" i="7"/>
  <c r="Q21" i="7"/>
  <c r="P21" i="7"/>
  <c r="Q20" i="7"/>
  <c r="B24" i="7" s="1"/>
  <c r="P19" i="7"/>
  <c r="R18" i="7"/>
  <c r="Q18" i="7"/>
  <c r="P16" i="7"/>
  <c r="Q10" i="7"/>
  <c r="R9" i="7"/>
  <c r="Q9" i="7"/>
  <c r="P20" i="7"/>
  <c r="P18" i="7"/>
  <c r="P13" i="7"/>
  <c r="P15" i="7"/>
  <c r="P17" i="7"/>
  <c r="P12" i="7"/>
  <c r="P10" i="7"/>
  <c r="P9" i="7"/>
  <c r="R63" i="1" l="1"/>
  <c r="R62" i="1"/>
  <c r="Q62" i="1"/>
  <c r="B66" i="1"/>
  <c r="R56" i="1"/>
  <c r="Q56" i="1"/>
  <c r="R53" i="1"/>
  <c r="Q53" i="1"/>
  <c r="Q52" i="1"/>
  <c r="Q44" i="1"/>
  <c r="R34" i="1"/>
  <c r="Q34" i="1"/>
  <c r="P34" i="1"/>
  <c r="R33" i="1"/>
  <c r="Q33" i="1"/>
  <c r="R31" i="1"/>
  <c r="Q31" i="1"/>
  <c r="R30" i="1"/>
  <c r="Q30" i="1"/>
  <c r="R29" i="1"/>
  <c r="R26" i="1"/>
  <c r="R22" i="1"/>
  <c r="Q22" i="1"/>
  <c r="R19" i="1"/>
  <c r="R17" i="1"/>
  <c r="R16" i="1"/>
  <c r="R15" i="1"/>
  <c r="Q15" i="1"/>
  <c r="R14" i="1"/>
  <c r="Q14" i="1"/>
  <c r="R12" i="1"/>
  <c r="Q12" i="1"/>
  <c r="P32" i="1" l="1"/>
  <c r="P19" i="1"/>
  <c r="P20" i="10" l="1"/>
  <c r="R20" i="10" s="1"/>
  <c r="P13" i="11" l="1"/>
  <c r="Q38" i="1" l="1"/>
  <c r="P38" i="1"/>
  <c r="R38" i="1" s="1"/>
  <c r="Q40" i="1" l="1"/>
  <c r="Q47" i="1" l="1"/>
  <c r="P47" i="1"/>
  <c r="R47" i="1" s="1"/>
  <c r="Q49" i="1" l="1"/>
  <c r="Q48" i="1"/>
  <c r="Q35" i="11" l="1"/>
  <c r="Q33" i="11"/>
  <c r="R43" i="11"/>
  <c r="R33" i="11"/>
  <c r="R30" i="11"/>
  <c r="E46" i="11" s="1"/>
  <c r="E24" i="7"/>
  <c r="B25" i="7" l="1"/>
  <c r="E66" i="1"/>
  <c r="E28" i="9"/>
  <c r="E29" i="9" s="1"/>
  <c r="E31" i="8"/>
  <c r="E32" i="8" s="1"/>
  <c r="E47" i="11"/>
  <c r="B32" i="8"/>
  <c r="E25" i="7"/>
  <c r="L9" i="8"/>
  <c r="L52" i="1"/>
  <c r="L53" i="1" l="1"/>
  <c r="C5" i="12" l="1"/>
  <c r="G18" i="8" l="1"/>
  <c r="E6" i="12" l="1"/>
  <c r="F5" i="12" l="1"/>
  <c r="F6" i="12"/>
  <c r="D10" i="12"/>
  <c r="C6" i="12"/>
  <c r="D7" i="12"/>
  <c r="F10" i="12" l="1"/>
  <c r="E10" i="12"/>
  <c r="F9" i="12"/>
  <c r="E9" i="12"/>
  <c r="F8" i="12"/>
  <c r="E8" i="12"/>
  <c r="F7" i="12"/>
  <c r="E7" i="12"/>
  <c r="C10" i="12"/>
  <c r="D6" i="12"/>
  <c r="C7" i="12"/>
  <c r="D8" i="12"/>
  <c r="C8" i="12"/>
  <c r="D9" i="12"/>
  <c r="C9" i="12"/>
  <c r="D5" i="12"/>
  <c r="E11" i="12" l="1"/>
  <c r="F11" i="12"/>
  <c r="D11"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Isabel Cristina Jimenez Londoño</author>
    <author>Eduard Alberto Garcia Galeano</author>
    <author>calidad</author>
    <author>Rubén Darío  Osorio Jimenez</author>
    <author>Isabel Cristina Jimenez L.</author>
    <author>Medios</author>
    <author>Diana Milena Bedoya Aristizabal</author>
    <author>Ivon Patricia Jaramillo García</author>
    <author>Marlon David Arcila Vanegas</author>
    <author>Yessica Jaramillo Roldán</author>
    <author>Microsoft</author>
  </authors>
  <commentList>
    <comment ref="D7" authorId="0" shapeId="0" xr:uid="{00000000-0006-0000-0000-000001000000}">
      <text>
        <r>
          <rPr>
            <b/>
            <sz val="9"/>
            <color indexed="81"/>
            <rFont val="Tahoma"/>
            <family val="2"/>
          </rPr>
          <t>2016</t>
        </r>
        <r>
          <rPr>
            <sz val="9"/>
            <color indexed="81"/>
            <rFont val="Tahoma"/>
            <family val="2"/>
          </rPr>
          <t xml:space="preserve">
</t>
        </r>
      </text>
    </comment>
    <comment ref="G9" authorId="0" shapeId="0" xr:uid="{00000000-0006-0000-0000-000002000000}">
      <text>
        <r>
          <rPr>
            <b/>
            <sz val="9"/>
            <color indexed="81"/>
            <rFont val="Tahoma"/>
            <family val="2"/>
          </rPr>
          <t>De 108 docentes de Planta y ocasionales TC y MT, 4 docente tienen Doctorado.</t>
        </r>
        <r>
          <rPr>
            <sz val="9"/>
            <color indexed="81"/>
            <rFont val="Tahoma"/>
            <family val="2"/>
          </rPr>
          <t xml:space="preserve">
Tomado de informe de docentes por formacion 2014-2016,  Talento Humano, noviembre de 2016.</t>
        </r>
      </text>
    </comment>
    <comment ref="I9" authorId="0" shapeId="0" xr:uid="{00000000-0006-0000-0000-000003000000}">
      <text>
        <r>
          <rPr>
            <b/>
            <sz val="9"/>
            <color indexed="81"/>
            <rFont val="Tahoma"/>
            <family val="2"/>
          </rPr>
          <t>Isabel Cristina Jimenez Londoño:</t>
        </r>
        <r>
          <rPr>
            <sz val="9"/>
            <color indexed="81"/>
            <rFont val="Tahoma"/>
            <family val="2"/>
          </rPr>
          <t xml:space="preserve">
de 115 docentes de planta y ocasionales, 7 cuentan con nivel de formación en Doctorado</t>
        </r>
      </text>
    </comment>
    <comment ref="J9" authorId="0" shapeId="0" xr:uid="{00000000-0006-0000-0000-000004000000}">
      <text>
        <r>
          <rPr>
            <b/>
            <sz val="9"/>
            <color indexed="81"/>
            <rFont val="Tahoma"/>
            <family val="2"/>
          </rPr>
          <t xml:space="preserve">
3 Docentes de Planta con Doctorado de 54 docentes de planta</t>
        </r>
        <r>
          <rPr>
            <sz val="9"/>
            <color indexed="81"/>
            <rFont val="Tahoma"/>
            <family val="2"/>
          </rPr>
          <t xml:space="preserve">
</t>
        </r>
      </text>
    </comment>
    <comment ref="L9" authorId="0" shapeId="0" xr:uid="{00000000-0006-0000-0000-000005000000}">
      <text>
        <r>
          <rPr>
            <b/>
            <sz val="9"/>
            <color indexed="81"/>
            <rFont val="Tahoma"/>
            <family val="2"/>
          </rPr>
          <t>De 53 docentes de planta, 4 tienen formación en Doctorado</t>
        </r>
        <r>
          <rPr>
            <sz val="9"/>
            <color indexed="81"/>
            <rFont val="Tahoma"/>
            <family val="2"/>
          </rPr>
          <t xml:space="preserve">
</t>
        </r>
      </text>
    </comment>
    <comment ref="M9" authorId="1" shapeId="0" xr:uid="{00000000-0006-0000-0000-000006000000}">
      <text>
        <r>
          <rPr>
            <b/>
            <sz val="9"/>
            <color indexed="81"/>
            <rFont val="Tahoma"/>
            <family val="2"/>
          </rPr>
          <t>Eduard Alberto Garcia Galeano:
1. GIRALDO VELÁSQUEZ CLAUDIA MARÍA
2. BUILES JARAMILLO LUIS ALEJANDRO
3. FLOREZ LOPEZ CARLOS  ALIRIO
4. BEDOYA PÉREZ JUAN CARLOS (no reporta el Dotorado en la hoja de vida)
De 52 docentes de planta, 3 tienen formación en Doctorado</t>
        </r>
      </text>
    </comment>
    <comment ref="O9" authorId="0" shapeId="0" xr:uid="{00000000-0006-0000-0000-000007000000}">
      <text>
        <r>
          <rPr>
            <sz val="9"/>
            <color indexed="81"/>
            <rFont val="Tahoma"/>
            <family val="2"/>
          </rPr>
          <t>De 50 docentes de planta, 8 cuentan con formación en Doctorado</t>
        </r>
      </text>
    </comment>
    <comment ref="G10" authorId="0" shapeId="0" xr:uid="{00000000-0006-0000-0000-000008000000}">
      <text>
        <r>
          <rPr>
            <b/>
            <sz val="9"/>
            <color indexed="81"/>
            <rFont val="Tahoma"/>
            <family val="2"/>
          </rPr>
          <t>De 108 docentes de planta y ocasionales TC y MT, 41 docentes tienen formacion en Maestrìa.</t>
        </r>
        <r>
          <rPr>
            <sz val="9"/>
            <color indexed="81"/>
            <rFont val="Tahoma"/>
            <family val="2"/>
          </rPr>
          <t xml:space="preserve">
Tomado de informe de docentes por formacion 2014-2016,  Talento Humano, noviembre de 2016.</t>
        </r>
      </text>
    </comment>
    <comment ref="I10" authorId="0" shapeId="0" xr:uid="{00000000-0006-0000-0000-000009000000}">
      <text>
        <r>
          <rPr>
            <b/>
            <sz val="9"/>
            <color indexed="81"/>
            <rFont val="Tahoma"/>
            <family val="2"/>
          </rPr>
          <t>Isabel Cristina Jimenez Londoño:</t>
        </r>
        <r>
          <rPr>
            <sz val="9"/>
            <color indexed="81"/>
            <rFont val="Tahoma"/>
            <family val="2"/>
          </rPr>
          <t xml:space="preserve">
de 115 docentes de planta y ocasionales,51 cuentan con nivel de formación en Maestría</t>
        </r>
      </text>
    </comment>
    <comment ref="J10" authorId="0" shapeId="0" xr:uid="{00000000-0006-0000-0000-00000A000000}">
      <text>
        <r>
          <rPr>
            <sz val="9"/>
            <color indexed="81"/>
            <rFont val="Tahoma"/>
            <family val="2"/>
          </rPr>
          <t xml:space="preserve">
</t>
        </r>
        <r>
          <rPr>
            <b/>
            <sz val="9"/>
            <color indexed="81"/>
            <rFont val="Tahoma"/>
            <family val="2"/>
          </rPr>
          <t>32 docentes de Planta con Maestría, de 54 docentes de Planta.</t>
        </r>
      </text>
    </comment>
    <comment ref="L10" authorId="0" shapeId="0" xr:uid="{00000000-0006-0000-0000-00000B000000}">
      <text>
        <r>
          <rPr>
            <b/>
            <sz val="9"/>
            <color indexed="81"/>
            <rFont val="Tahoma"/>
            <family val="2"/>
          </rPr>
          <t>De 53 docentes de Planta, 34 tienen formación en Maestría</t>
        </r>
        <r>
          <rPr>
            <sz val="9"/>
            <color indexed="81"/>
            <rFont val="Tahoma"/>
            <family val="2"/>
          </rPr>
          <t xml:space="preserve">
</t>
        </r>
      </text>
    </comment>
    <comment ref="M10" authorId="0" shapeId="0" xr:uid="{00000000-0006-0000-0000-00000C000000}">
      <text>
        <r>
          <rPr>
            <b/>
            <sz val="9"/>
            <color indexed="81"/>
            <rFont val="Tahoma"/>
            <family val="2"/>
          </rPr>
          <t>De 52 docentes de Planta, 34 tienen formación en Maestría</t>
        </r>
        <r>
          <rPr>
            <sz val="9"/>
            <color indexed="81"/>
            <rFont val="Tahoma"/>
            <family val="2"/>
          </rPr>
          <t xml:space="preserve">
</t>
        </r>
      </text>
    </comment>
    <comment ref="O10" authorId="0" shapeId="0" xr:uid="{00000000-0006-0000-0000-00000D000000}">
      <text>
        <r>
          <rPr>
            <b/>
            <sz val="9"/>
            <color indexed="81"/>
            <rFont val="Tahoma"/>
            <family val="2"/>
          </rPr>
          <t>De 50 docentes de planta, 28 cuentan con formación en Maestría</t>
        </r>
        <r>
          <rPr>
            <sz val="9"/>
            <color indexed="81"/>
            <rFont val="Tahoma"/>
            <family val="2"/>
          </rPr>
          <t xml:space="preserve">
</t>
        </r>
      </text>
    </comment>
    <comment ref="G11" authorId="2" shapeId="0" xr:uid="{00000000-0006-0000-0000-00000E000000}">
      <text>
        <r>
          <rPr>
            <b/>
            <sz val="9"/>
            <color indexed="81"/>
            <rFont val="Tahoma"/>
            <family val="2"/>
          </rPr>
          <t>EXTRAIDO DE INFORME DE TALENTO HUMANO, ENERO 20 DE 2017</t>
        </r>
        <r>
          <rPr>
            <sz val="9"/>
            <color indexed="81"/>
            <rFont val="Tahoma"/>
            <family val="2"/>
          </rPr>
          <t xml:space="preserve">
</t>
        </r>
      </text>
    </comment>
    <comment ref="I11" authorId="0" shapeId="0" xr:uid="{00000000-0006-0000-0000-00000F000000}">
      <text>
        <r>
          <rPr>
            <b/>
            <sz val="9"/>
            <color indexed="81"/>
            <rFont val="Tahoma"/>
            <family val="2"/>
          </rPr>
          <t>En el PIC 2017 , se proyectó la formación, capacitación y actualización de un total de 76 funcionarios de la institución, de los cuales se han llevado a cabo 10, lo cual corresponde al 13,15% de ejecución.</t>
        </r>
        <r>
          <rPr>
            <sz val="9"/>
            <color indexed="81"/>
            <rFont val="Tahoma"/>
            <family val="2"/>
          </rPr>
          <t xml:space="preserve">
</t>
        </r>
      </text>
    </comment>
    <comment ref="L11" authorId="0" shapeId="0" xr:uid="{00000000-0006-0000-0000-000010000000}">
      <text>
        <r>
          <rPr>
            <b/>
            <sz val="9"/>
            <color indexed="81"/>
            <rFont val="Tahoma"/>
            <family val="2"/>
          </rPr>
          <t>Funte: Talento Humano</t>
        </r>
        <r>
          <rPr>
            <sz val="9"/>
            <color indexed="81"/>
            <rFont val="Tahoma"/>
            <family val="2"/>
          </rPr>
          <t xml:space="preserve">
</t>
        </r>
      </text>
    </comment>
    <comment ref="M11" authorId="0" shapeId="0" xr:uid="{00000000-0006-0000-0000-000011000000}">
      <text>
        <r>
          <rPr>
            <b/>
            <sz val="9"/>
            <color indexed="81"/>
            <rFont val="Tahoma"/>
            <family val="2"/>
          </rPr>
          <t>Fuente: Talento Humano</t>
        </r>
        <r>
          <rPr>
            <sz val="9"/>
            <color indexed="81"/>
            <rFont val="Tahoma"/>
            <family val="2"/>
          </rPr>
          <t xml:space="preserve">
</t>
        </r>
      </text>
    </comment>
    <comment ref="O11" authorId="0" shapeId="0" xr:uid="{00000000-0006-0000-0000-000012000000}">
      <text>
        <r>
          <rPr>
            <b/>
            <sz val="9"/>
            <color indexed="81"/>
            <rFont val="Tahoma"/>
            <family val="2"/>
          </rPr>
          <t>De $230.000.000 aprobados para 2019, se han ejecutado $10.529.200.
De 43 actividades de formación, capacitación y actualización, proyectadas, se han desarrollado 4
Fuente: Talento Humano</t>
        </r>
        <r>
          <rPr>
            <sz val="9"/>
            <color indexed="81"/>
            <rFont val="Tahoma"/>
            <family val="2"/>
          </rPr>
          <t xml:space="preserve">
 </t>
        </r>
      </text>
    </comment>
    <comment ref="A12" authorId="0" shapeId="0" xr:uid="{00000000-0006-0000-0000-000013000000}">
      <text>
        <r>
          <rPr>
            <b/>
            <sz val="9"/>
            <color indexed="81"/>
            <rFont val="Tahoma"/>
            <family val="2"/>
          </rPr>
          <t>se tienen en cuenta ocasionales y planta</t>
        </r>
        <r>
          <rPr>
            <sz val="9"/>
            <color indexed="81"/>
            <rFont val="Tahoma"/>
            <family val="2"/>
          </rPr>
          <t xml:space="preserve">
</t>
        </r>
        <r>
          <rPr>
            <b/>
            <sz val="9"/>
            <color indexed="81"/>
            <rFont val="Tahoma"/>
            <family val="2"/>
          </rPr>
          <t>Meta mantener una Relación 1:42</t>
        </r>
      </text>
    </comment>
    <comment ref="E12" authorId="0" shapeId="0" xr:uid="{00000000-0006-0000-0000-000014000000}">
      <text>
        <r>
          <rPr>
            <sz val="9"/>
            <color indexed="81"/>
            <rFont val="Tahoma"/>
            <family val="2"/>
          </rPr>
          <t xml:space="preserve">Para el 2019 se proyecta tener un total de 4800 estudiantes y 119 docentes de planta (y ocasionales). La relacion disminuye en relacion a las cifras del 2016, pero se debe prever que las demas plazas docentes se ocuparan con docentes ocasionales y contratacion de docentes de catedra.
</t>
        </r>
        <r>
          <rPr>
            <b/>
            <sz val="9"/>
            <color indexed="81"/>
            <rFont val="Tahoma"/>
            <family val="2"/>
          </rPr>
          <t>Se modifica la meta del indicador, con el fin de mantener una relación 1: 42 (1 docente por 42 estudiantes)</t>
        </r>
      </text>
    </comment>
    <comment ref="G12" authorId="0" shapeId="0" xr:uid="{00000000-0006-0000-0000-000015000000}">
      <text>
        <r>
          <rPr>
            <sz val="9"/>
            <color indexed="81"/>
            <rFont val="Tahoma"/>
            <family val="2"/>
          </rPr>
          <t>En el periodo 2016-2, por cada 100 estudiantes habia 2,78 docentes
Tomado de informe de admisiones: matriculados, admitidos, primiparos.
Informe de docentes por formaciòn, Talento Humano nov 2016</t>
        </r>
      </text>
    </comment>
    <comment ref="I12" authorId="0" shapeId="0" xr:uid="{00000000-0006-0000-0000-000016000000}">
      <text>
        <r>
          <rPr>
            <b/>
            <sz val="9"/>
            <color indexed="81"/>
            <rFont val="Tahoma"/>
            <family val="2"/>
          </rPr>
          <t>Isabel Cristina Jimenez Londoño:</t>
        </r>
        <r>
          <rPr>
            <sz val="9"/>
            <color indexed="81"/>
            <rFont val="Tahoma"/>
            <family val="2"/>
          </rPr>
          <t xml:space="preserve">
115 docentes de planta y ocasionales.
3964 estudiantes matriculados.
</t>
        </r>
      </text>
    </comment>
    <comment ref="J12" authorId="0" shapeId="0" xr:uid="{00000000-0006-0000-0000-000017000000}">
      <text>
        <r>
          <rPr>
            <b/>
            <sz val="9"/>
            <color indexed="81"/>
            <rFont val="Tahoma"/>
            <family val="2"/>
          </rPr>
          <t>111 docentes de Planta y Ocasionales y 4337 estudiantes matriculados</t>
        </r>
        <r>
          <rPr>
            <sz val="9"/>
            <color indexed="81"/>
            <rFont val="Tahoma"/>
            <family val="2"/>
          </rPr>
          <t xml:space="preserve">
</t>
        </r>
        <r>
          <rPr>
            <b/>
            <sz val="9"/>
            <color indexed="81"/>
            <rFont val="Tahoma"/>
            <family val="2"/>
          </rPr>
          <t>Por cada 100 estudiantes hubo 2,55 docentes</t>
        </r>
      </text>
    </comment>
    <comment ref="L12" authorId="0" shapeId="0" xr:uid="{00000000-0006-0000-0000-000018000000}">
      <text>
        <r>
          <rPr>
            <b/>
            <sz val="9"/>
            <color indexed="81"/>
            <rFont val="Tahoma"/>
            <family val="2"/>
          </rPr>
          <t>116 docentes de planta y ocasionales y 4595 estudiantes matriculados.</t>
        </r>
        <r>
          <rPr>
            <sz val="9"/>
            <color indexed="81"/>
            <rFont val="Tahoma"/>
            <family val="2"/>
          </rPr>
          <t xml:space="preserve">
</t>
        </r>
      </text>
    </comment>
    <comment ref="M12" authorId="0" shapeId="0" xr:uid="{00000000-0006-0000-0000-000019000000}">
      <text>
        <r>
          <rPr>
            <sz val="9"/>
            <color indexed="81"/>
            <rFont val="Tahoma"/>
            <family val="2"/>
          </rPr>
          <t xml:space="preserve">4966 estudiantes matriculados y 134 docentes de planta y ocasionales
La relación docentes/estudiantes es de 1:37.
</t>
        </r>
      </text>
    </comment>
    <comment ref="O12" authorId="0" shapeId="0" xr:uid="{00000000-0006-0000-0000-00001A000000}">
      <text>
        <r>
          <rPr>
            <b/>
            <sz val="9"/>
            <color indexed="81"/>
            <rFont val="Tahoma"/>
            <family val="2"/>
          </rPr>
          <t>5458 estudiantes matriculados y 133 docentes de planta y ocasionales
La relación docentes/estudiantes es de 1:41.</t>
        </r>
        <r>
          <rPr>
            <sz val="9"/>
            <color indexed="81"/>
            <rFont val="Tahoma"/>
            <family val="2"/>
          </rPr>
          <t xml:space="preserve">
</t>
        </r>
      </text>
    </comment>
    <comment ref="A14" authorId="0" shapeId="0" xr:uid="{00000000-0006-0000-0000-00001B000000}">
      <text>
        <r>
          <rPr>
            <b/>
            <sz val="9"/>
            <color indexed="81"/>
            <rFont val="Tahoma"/>
            <family val="2"/>
          </rPr>
          <t>Indicador aprobado en reunión del Consejo Directivo del 29 de marzo de 2019.</t>
        </r>
        <r>
          <rPr>
            <sz val="9"/>
            <color indexed="81"/>
            <rFont val="Tahoma"/>
            <family val="2"/>
          </rPr>
          <t xml:space="preserve">
</t>
        </r>
      </text>
    </comment>
    <comment ref="M14" authorId="0" shapeId="0" xr:uid="{00000000-0006-0000-0000-00001C000000}">
      <text>
        <r>
          <rPr>
            <b/>
            <sz val="9"/>
            <color indexed="81"/>
            <rFont val="Tahoma"/>
            <family val="2"/>
          </rPr>
          <t>Docentes en Formación:
Facultad Arquitectura:
1,RODRÍGUEZ GAVIRIA EDNA MARGARITA
2, SILVA ARROYAVE SANDRA MILENA
3, ZÚÑIGA SILGADO DORCAS 
4, BAHAMON ALVAREZ GABRIEL ENRIQUE
5, MEDINA RESTREPO CARLOS ANDRES
6, ARBOLEDA LÓPEZ SERGIO ANDRÉS
Facultad de Administración:
1, LOPEZ ZAPATA LEDYS  VIANEY
2, SEPULVEDA ATEHORTUA LIZETH YULIANA
3, MEJIA ALZATE MARIA LEIVY
4, MARTINEZ GOEZ HECTOR  JAIME 
5 ,RESTREPO AYALA CAMILO ERNESTO
Facultad Ciencias de la Salud
1, RADA BRAVO ANA MERCEDES
2, DURANGO ZULETA MÓNICA MARIA
Facultad Ciencias Sociales
1, GONZALEZ HERNÁNDEZ CLAUDIA MARÍA</t>
        </r>
        <r>
          <rPr>
            <sz val="9"/>
            <color indexed="81"/>
            <rFont val="Tahoma"/>
            <family val="2"/>
          </rPr>
          <t xml:space="preserve">
14 en formación
En marzo de 2019 se gradúan 6 docentes más que culminaron sus estudios de Doctorado.</t>
        </r>
      </text>
    </comment>
    <comment ref="N14" authorId="0" shapeId="0" xr:uid="{00000000-0006-0000-0000-00001D000000}">
      <text>
        <r>
          <rPr>
            <b/>
            <sz val="9"/>
            <color indexed="81"/>
            <rFont val="Tahoma"/>
            <family val="2"/>
          </rPr>
          <t>se gradúan 6 docentes que estaban en proceso de formación en Doctorado</t>
        </r>
        <r>
          <rPr>
            <sz val="9"/>
            <color indexed="81"/>
            <rFont val="Tahoma"/>
            <family val="2"/>
          </rPr>
          <t xml:space="preserve">
</t>
        </r>
      </text>
    </comment>
    <comment ref="O14" authorId="3" shapeId="0" xr:uid="{00000000-0006-0000-0000-00001E000000}">
      <text>
        <r>
          <rPr>
            <b/>
            <sz val="9"/>
            <color indexed="81"/>
            <rFont val="Tahoma"/>
            <family val="2"/>
          </rPr>
          <t>1. Edna Margarita Rodriguez.
2. Claudia Maria Gonzalez.
3. Dorcas Zuñoca.
4. Gabriel Bahamón.
5. Juan Carlos Bedoya.
6. Ledys Lopez Zapata.
7. Monica Durango.
8. Sergio Arboleda</t>
        </r>
        <r>
          <rPr>
            <sz val="9"/>
            <color indexed="81"/>
            <rFont val="Tahoma"/>
            <family val="2"/>
          </rPr>
          <t xml:space="preserve">
</t>
        </r>
      </text>
    </comment>
    <comment ref="A15" authorId="1" shapeId="0" xr:uid="{00000000-0006-0000-0000-00001F000000}">
      <text>
        <r>
          <rPr>
            <b/>
            <sz val="9"/>
            <color indexed="81"/>
            <rFont val="Tahoma"/>
            <family val="2"/>
          </rPr>
          <t xml:space="preserve">Eduard Alberto Garcia Galeano:
Número de docentes en proceso de formación y formados en Doctorado.
</t>
        </r>
        <r>
          <rPr>
            <sz val="9"/>
            <color indexed="81"/>
            <rFont val="Tahoma"/>
            <family val="2"/>
          </rPr>
          <t xml:space="preserve">
Docentes en Formación (Enero - 2019):
Facultad Arquitectura:
1,RODRÍGUEZ GAVIRIA EDNA MARGARITA
2, SILVA ARROYAVE SANDRA MILENA
3, ZÚÑIGA SILGADO DORCAS 
4, BAHAMON ALVAREZ GABRIEL ENRIQUE
5, MEDINA RESTREPO CARLOS ANDRES
6, ARBOLEDA LÓPEZ SERGIO ANDRÉS
Facultad de Administración:
1, LOPEZ ZAPATA LEDYS  VIANEY
2, SEPULVEDA ATEHORTUA LIZETH YULIANA
3, MEJIA ALZATE MARIA LEIVY
4, MARTINEZ GOEZ HECTOR  JAIME 
5 ,RESTREPO AYALA CAMILO ERNESTO
Facultad Ciencias de la Salud
1, RADA BRAVO ANA MERCEDES
2, DURANGO ZULETA MÓNICA MARIA
Facultad Ciencias Sociales
1, GONZALEZ HERNÁNDEZ CLAUDIA MARÍA
</t>
        </r>
      </text>
    </comment>
    <comment ref="F15" authorId="4" shapeId="0" xr:uid="{00000000-0006-0000-0000-000020000000}">
      <text>
        <r>
          <rPr>
            <b/>
            <sz val="9"/>
            <color indexed="81"/>
            <rFont val="Tahoma"/>
            <family val="2"/>
          </rPr>
          <t>Edna Margarita</t>
        </r>
        <r>
          <rPr>
            <sz val="9"/>
            <color indexed="81"/>
            <rFont val="Tahoma"/>
            <family val="2"/>
          </rPr>
          <t xml:space="preserve">
</t>
        </r>
      </text>
    </comment>
    <comment ref="H15" authorId="4" shapeId="0" xr:uid="{00000000-0006-0000-0000-000021000000}">
      <text>
        <r>
          <rPr>
            <b/>
            <sz val="9"/>
            <color indexed="81"/>
            <rFont val="Tahoma"/>
            <family val="2"/>
          </rPr>
          <t>Ana Rada
Luis Alejandro</t>
        </r>
        <r>
          <rPr>
            <sz val="9"/>
            <color indexed="81"/>
            <rFont val="Tahoma"/>
            <family val="2"/>
          </rPr>
          <t xml:space="preserve">
</t>
        </r>
      </text>
    </comment>
    <comment ref="I15" authorId="0" shapeId="0" xr:uid="{00000000-0006-0000-0000-000022000000}">
      <text>
        <r>
          <rPr>
            <b/>
            <sz val="9"/>
            <color indexed="81"/>
            <rFont val="Tahoma"/>
            <family val="2"/>
          </rPr>
          <t xml:space="preserve">
11 en formaciòn
1 Graduado: Juan Carlos Bedoya
Doctorado en Microbiología (no aparece en la hoja de vida de Talento Humano)</t>
        </r>
      </text>
    </comment>
    <comment ref="J15" authorId="0" shapeId="0" xr:uid="{00000000-0006-0000-0000-000023000000}">
      <text>
        <r>
          <rPr>
            <b/>
            <sz val="9"/>
            <color indexed="81"/>
            <rFont val="Tahoma"/>
            <family val="2"/>
          </rPr>
          <t xml:space="preserve">
11 en formaciòn
1 Graduado: Juan Carlos Bedoya
Doctorado en Microbiología (no aparece en la hoja de vida de Talento Humano)</t>
        </r>
      </text>
    </comment>
    <comment ref="K15" authorId="4" shapeId="0" xr:uid="{00000000-0006-0000-0000-000024000000}">
      <text>
        <r>
          <rPr>
            <b/>
            <sz val="9"/>
            <color indexed="81"/>
            <rFont val="Tahoma"/>
            <family val="2"/>
          </rPr>
          <t xml:space="preserve">1, Luis Alejandro
2, Ana Rada
</t>
        </r>
      </text>
    </comment>
    <comment ref="L15" authorId="1" shapeId="0" xr:uid="{00000000-0006-0000-0000-000025000000}">
      <text>
        <r>
          <rPr>
            <b/>
            <sz val="9"/>
            <color indexed="81"/>
            <rFont val="Tahoma"/>
            <family val="2"/>
          </rPr>
          <t>Eduard Alberto Garcia Galeano:
2 graduados: 
Luis Alejandro
Juan carlos  (no aparece con Doctorado en la hoja de vida que reposa en Talento Humano)
14 en formación
En marzo de 2019 se gradúan 6 docentes más que culminaron sus estudios de Doctorado.</t>
        </r>
      </text>
    </comment>
    <comment ref="M15" authorId="1" shapeId="0" xr:uid="{00000000-0006-0000-0000-000026000000}">
      <text>
        <r>
          <rPr>
            <b/>
            <sz val="9"/>
            <color indexed="81"/>
            <rFont val="Tahoma"/>
            <family val="2"/>
          </rPr>
          <t xml:space="preserve">Eduard Alberto Garcia Galeano:
2 graduados: 
Luis Alejandro
Juan carlos (no aparece con Doctorado en la hoja de vida que reposa en Talento Humano)
</t>
        </r>
      </text>
    </comment>
    <comment ref="N15" authorId="4" shapeId="0" xr:uid="{00000000-0006-0000-0000-000027000000}">
      <text>
        <r>
          <rPr>
            <b/>
            <sz val="9"/>
            <color indexed="81"/>
            <rFont val="Tahoma"/>
            <family val="2"/>
          </rPr>
          <t>Carlos Medina
Sandra S.
Lizeth S.
Hector M.
Camilo R.
Maria Leivy.
Ledys.</t>
        </r>
        <r>
          <rPr>
            <sz val="9"/>
            <color indexed="81"/>
            <rFont val="Tahoma"/>
            <family val="2"/>
          </rPr>
          <t xml:space="preserve">
</t>
        </r>
        <r>
          <rPr>
            <b/>
            <sz val="9"/>
            <color indexed="81"/>
            <rFont val="Tahoma"/>
            <family val="2"/>
          </rPr>
          <t>Ana Rada</t>
        </r>
      </text>
    </comment>
    <comment ref="O15" authorId="3" shapeId="0" xr:uid="{00000000-0006-0000-0000-000028000000}">
      <text>
        <r>
          <rPr>
            <sz val="9"/>
            <color indexed="81"/>
            <rFont val="Tahoma"/>
            <family val="2"/>
          </rPr>
          <t>1. Camilo Restrepo Ayala
2. Carlos Andrés Medina
3. Héctor Jaime Martínez
4. Lizeth Yuliana Sepúlveda
5. Luis Alejandro Builes
6. María Leivy Mejía
7. Sandra Milena Silva Arroyave</t>
        </r>
      </text>
    </comment>
    <comment ref="A16" authorId="0" shapeId="0" xr:uid="{00000000-0006-0000-0000-000029000000}">
      <text>
        <r>
          <rPr>
            <b/>
            <sz val="9"/>
            <color indexed="81"/>
            <rFont val="Tahoma"/>
            <family val="2"/>
          </rPr>
          <t>Indicador aprobado en reunión del Consejo Directivo del 29 de marzo de 2019.</t>
        </r>
        <r>
          <rPr>
            <sz val="9"/>
            <color indexed="81"/>
            <rFont val="Tahoma"/>
            <family val="2"/>
          </rPr>
          <t xml:space="preserve">
</t>
        </r>
      </text>
    </comment>
    <comment ref="L16" authorId="1" shapeId="0" xr:uid="{00000000-0006-0000-0000-00002A000000}">
      <text>
        <r>
          <rPr>
            <b/>
            <sz val="9"/>
            <color indexed="81"/>
            <rFont val="Tahoma"/>
            <family val="2"/>
          </rPr>
          <t>Eduard Alberto Garcia Galeano:</t>
        </r>
        <r>
          <rPr>
            <sz val="9"/>
            <color indexed="81"/>
            <rFont val="Tahoma"/>
            <family val="2"/>
          </rPr>
          <t xml:space="preserve">
Wilmar Mauricio Sepulveda
Ivan Celis
Joan Amir (comenzó en 2018)</t>
        </r>
      </text>
    </comment>
    <comment ref="M16" authorId="1" shapeId="0" xr:uid="{00000000-0006-0000-0000-00002B000000}">
      <text>
        <r>
          <rPr>
            <b/>
            <sz val="9"/>
            <color indexed="81"/>
            <rFont val="Tahoma"/>
            <family val="2"/>
          </rPr>
          <t>Eduard Alberto Garcia Galeano:</t>
        </r>
        <r>
          <rPr>
            <sz val="9"/>
            <color indexed="81"/>
            <rFont val="Tahoma"/>
            <family val="2"/>
          </rPr>
          <t xml:space="preserve">
Wilmar Mauricio Sepulveda
Ivan Celis
Joan Amir (comenzó en 2018)</t>
        </r>
      </text>
    </comment>
    <comment ref="N16" authorId="0" shapeId="0" xr:uid="{00000000-0006-0000-0000-00002C000000}">
      <text>
        <r>
          <rPr>
            <b/>
            <sz val="9"/>
            <color indexed="81"/>
            <rFont val="Tahoma"/>
            <family val="2"/>
          </rPr>
          <t>Joan Amir</t>
        </r>
        <r>
          <rPr>
            <sz val="9"/>
            <color indexed="81"/>
            <rFont val="Tahoma"/>
            <family val="2"/>
          </rPr>
          <t xml:space="preserve">
</t>
        </r>
      </text>
    </comment>
    <comment ref="O16" authorId="3" shapeId="0" xr:uid="{00000000-0006-0000-0000-00002D000000}">
      <text>
        <r>
          <rPr>
            <b/>
            <sz val="9"/>
            <color indexed="81"/>
            <rFont val="Tahoma"/>
            <family val="2"/>
          </rPr>
          <t>1. Iván Celis
2. Joan Amir Arroyave</t>
        </r>
        <r>
          <rPr>
            <sz val="9"/>
            <color indexed="81"/>
            <rFont val="Tahoma"/>
            <family val="2"/>
          </rPr>
          <t xml:space="preserve">
</t>
        </r>
      </text>
    </comment>
    <comment ref="A17" authorId="0" shapeId="0" xr:uid="{00000000-0006-0000-0000-00002E000000}">
      <text>
        <r>
          <rPr>
            <b/>
            <sz val="9"/>
            <color indexed="81"/>
            <rFont val="Tahoma"/>
            <family val="2"/>
          </rPr>
          <t>Número de docentes en proceso de formación y formados en Maestría.</t>
        </r>
        <r>
          <rPr>
            <sz val="9"/>
            <color indexed="81"/>
            <rFont val="Tahoma"/>
            <family val="2"/>
          </rPr>
          <t xml:space="preserve">
</t>
        </r>
      </text>
    </comment>
    <comment ref="J17" authorId="1" shapeId="0" xr:uid="{00000000-0006-0000-0000-00002F000000}">
      <text>
        <r>
          <rPr>
            <b/>
            <sz val="9"/>
            <color indexed="81"/>
            <rFont val="Tahoma"/>
            <family val="2"/>
          </rPr>
          <t>Eduard Alberto Garcia Galeano:</t>
        </r>
        <r>
          <rPr>
            <sz val="9"/>
            <color indexed="81"/>
            <rFont val="Tahoma"/>
            <family val="2"/>
          </rPr>
          <t xml:space="preserve">
Beatriz Gomez (graduada)
</t>
        </r>
      </text>
    </comment>
    <comment ref="M17" authorId="1" shapeId="0" xr:uid="{00000000-0006-0000-0000-000030000000}">
      <text>
        <r>
          <rPr>
            <b/>
            <sz val="9"/>
            <color indexed="81"/>
            <rFont val="Tahoma"/>
            <family val="2"/>
          </rPr>
          <t>Eduard Alberto Garcia Galeano:</t>
        </r>
        <r>
          <rPr>
            <sz val="9"/>
            <color indexed="81"/>
            <rFont val="Tahoma"/>
            <family val="2"/>
          </rPr>
          <t xml:space="preserve">
Beatriz Gomez (graduada)
Wilmar Mauricio Sepulveda
Ivan Celis
Joan Amir (comenzó en 2018)</t>
        </r>
      </text>
    </comment>
    <comment ref="N17" authorId="1" shapeId="0" xr:uid="{00000000-0006-0000-0000-000031000000}">
      <text>
        <r>
          <rPr>
            <b/>
            <sz val="9"/>
            <color indexed="81"/>
            <rFont val="Tahoma"/>
            <family val="2"/>
          </rPr>
          <t>Eduard Alberto Garcia Galeano:</t>
        </r>
        <r>
          <rPr>
            <sz val="9"/>
            <color indexed="81"/>
            <rFont val="Tahoma"/>
            <family val="2"/>
          </rPr>
          <t xml:space="preserve">
1. Ivan celis
2. Wilmar Mauricio</t>
        </r>
      </text>
    </comment>
    <comment ref="O17" authorId="0" shapeId="0" xr:uid="{7EDAD0B5-178B-4D3D-95E4-B1333063B9DB}">
      <text>
        <r>
          <rPr>
            <b/>
            <sz val="9"/>
            <color indexed="81"/>
            <rFont val="Tahoma"/>
            <family val="2"/>
          </rPr>
          <t>Wilmar Mauricio</t>
        </r>
        <r>
          <rPr>
            <sz val="9"/>
            <color indexed="81"/>
            <rFont val="Tahoma"/>
            <family val="2"/>
          </rPr>
          <t xml:space="preserve">
</t>
        </r>
      </text>
    </comment>
    <comment ref="A18" authorId="0" shapeId="0" xr:uid="{00000000-0006-0000-0000-000032000000}">
      <text>
        <r>
          <rPr>
            <b/>
            <sz val="9"/>
            <color indexed="81"/>
            <rFont val="Tahoma"/>
            <family val="2"/>
          </rPr>
          <t>Docentes Planta, ocasionales y cátedra participantes de los diplomados en docencia.
Se cambia la denominación del indicador por "proporción de docentes (planta, ocasionales y cátedra) capacitados"</t>
        </r>
        <r>
          <rPr>
            <sz val="9"/>
            <color indexed="81"/>
            <rFont val="Tahoma"/>
            <family val="2"/>
          </rPr>
          <t xml:space="preserve">
</t>
        </r>
      </text>
    </comment>
    <comment ref="G18" authorId="2" shapeId="0" xr:uid="{00000000-0006-0000-0000-000033000000}">
      <text>
        <r>
          <rPr>
            <b/>
            <sz val="9"/>
            <color indexed="81"/>
            <rFont val="Tahoma"/>
            <family val="2"/>
          </rPr>
          <t>EXTRAIDO DE INFORME DE TALENTO HUMANO, ENERO 20 DE 2017</t>
        </r>
        <r>
          <rPr>
            <sz val="9"/>
            <color indexed="81"/>
            <rFont val="Tahoma"/>
            <family val="2"/>
          </rPr>
          <t xml:space="preserve">
</t>
        </r>
      </text>
    </comment>
    <comment ref="I18" authorId="0" shapeId="0" xr:uid="{00000000-0006-0000-0000-000034000000}">
      <text>
        <r>
          <rPr>
            <b/>
            <sz val="9"/>
            <color indexed="81"/>
            <rFont val="Tahoma"/>
            <family val="2"/>
          </rPr>
          <t>De un total de 54 docentes de Planta TC y MT, ha recibido capacitación en el marco del PIC 1 docente de la Facultad de Arquitectura (Sergio Arboleda, capacitación en Microcad)</t>
        </r>
        <r>
          <rPr>
            <sz val="9"/>
            <color indexed="81"/>
            <rFont val="Tahoma"/>
            <family val="2"/>
          </rPr>
          <t xml:space="preserve">
</t>
        </r>
      </text>
    </comment>
    <comment ref="J18" authorId="0" shapeId="0" xr:uid="{00000000-0006-0000-0000-000035000000}">
      <text>
        <r>
          <rPr>
            <b/>
            <sz val="9"/>
            <color indexed="81"/>
            <rFont val="Tahoma"/>
            <family val="2"/>
          </rPr>
          <t xml:space="preserve">56 docentes participantes en la primera y segunda cohorte del diplomado en docencia universitaria.
33 docentes inscritos para el diplomado virtual en docencia.
</t>
        </r>
      </text>
    </comment>
    <comment ref="L18" authorId="0" shapeId="0" xr:uid="{00000000-0006-0000-0000-000036000000}">
      <text>
        <r>
          <rPr>
            <b/>
            <sz val="9"/>
            <color indexed="81"/>
            <rFont val="Tahoma"/>
            <family val="2"/>
          </rPr>
          <t>Fuente: Talento Humano</t>
        </r>
        <r>
          <rPr>
            <sz val="9"/>
            <color indexed="81"/>
            <rFont val="Tahoma"/>
            <family val="2"/>
          </rPr>
          <t xml:space="preserve">
</t>
        </r>
      </text>
    </comment>
    <comment ref="M18" authorId="0" shapeId="0" xr:uid="{00000000-0006-0000-0000-000037000000}">
      <text>
        <r>
          <rPr>
            <b/>
            <sz val="9"/>
            <color indexed="81"/>
            <rFont val="Tahoma"/>
            <family val="2"/>
          </rPr>
          <t>Fuente: Talento Humano</t>
        </r>
        <r>
          <rPr>
            <sz val="9"/>
            <color indexed="81"/>
            <rFont val="Tahoma"/>
            <family val="2"/>
          </rPr>
          <t xml:space="preserve">
</t>
        </r>
      </text>
    </comment>
    <comment ref="O18" authorId="0" shapeId="0" xr:uid="{00000000-0006-0000-0000-000038000000}">
      <text>
        <r>
          <rPr>
            <b/>
            <sz val="9"/>
            <color indexed="81"/>
            <rFont val="Tahoma"/>
            <family val="2"/>
          </rPr>
          <t>1 Docente de 50 docentes de planta</t>
        </r>
        <r>
          <rPr>
            <sz val="9"/>
            <color indexed="81"/>
            <rFont val="Tahoma"/>
            <family val="2"/>
          </rPr>
          <t xml:space="preserve">
</t>
        </r>
      </text>
    </comment>
    <comment ref="I19" authorId="0" shapeId="0" xr:uid="{00000000-0006-0000-0000-000039000000}">
      <text>
        <r>
          <rPr>
            <b/>
            <sz val="9"/>
            <color indexed="81"/>
            <rFont val="Tahoma"/>
            <family val="2"/>
          </rPr>
          <t>Isabel Cristina Jimenez Londoño:</t>
        </r>
        <r>
          <rPr>
            <sz val="9"/>
            <color indexed="81"/>
            <rFont val="Tahoma"/>
            <family val="2"/>
          </rPr>
          <t xml:space="preserve">
6 Docentes de Planta para la Facultad de Arquitectura e Ingeniería, 1 para la Facultad de Ciencias Sociales y 1 para la Facultad de Ciencias de la Salud.</t>
        </r>
      </text>
    </comment>
    <comment ref="J19" authorId="0" shapeId="0" xr:uid="{00000000-0006-0000-0000-00003A000000}">
      <text>
        <r>
          <rPr>
            <sz val="9"/>
            <color indexed="81"/>
            <rFont val="Tahoma"/>
            <family val="2"/>
          </rPr>
          <t>6 Docentes de Planta para la Facultad de Arquitectura e Ingeniería, 1 para la Facultad de Ciencias Sociales y 1 para la Facultad de Ciencias de la Salud.</t>
        </r>
      </text>
    </comment>
    <comment ref="O19" authorId="0" shapeId="0" xr:uid="{FA810159-53CA-457A-8237-DD085BCDC14A}">
      <text>
        <r>
          <rPr>
            <b/>
            <sz val="9"/>
            <color indexed="81"/>
            <rFont val="Tahoma"/>
            <family val="2"/>
          </rPr>
          <t>Se esperan contratar nuevos docentes de planta en el segundo semestre.</t>
        </r>
        <r>
          <rPr>
            <sz val="9"/>
            <color indexed="81"/>
            <rFont val="Tahoma"/>
            <family val="2"/>
          </rPr>
          <t xml:space="preserve">
</t>
        </r>
      </text>
    </comment>
    <comment ref="J22" authorId="0" shapeId="0" xr:uid="{00000000-0006-0000-0000-00003B000000}">
      <text>
        <r>
          <rPr>
            <b/>
            <sz val="9"/>
            <color indexed="81"/>
            <rFont val="Tahoma"/>
            <family val="2"/>
          </rPr>
          <t>Informe de cumplimiento de Condiciones iniciales</t>
        </r>
        <r>
          <rPr>
            <sz val="9"/>
            <color indexed="81"/>
            <rFont val="Tahoma"/>
            <family val="2"/>
          </rPr>
          <t xml:space="preserve">
</t>
        </r>
      </text>
    </comment>
    <comment ref="A23" authorId="0" shapeId="0" xr:uid="{00000000-0006-0000-0000-00003C000000}">
      <text>
        <r>
          <rPr>
            <b/>
            <sz val="9"/>
            <color indexed="81"/>
            <rFont val="Tahoma"/>
            <family val="2"/>
          </rPr>
          <t>Estudios de pertinencia de la oferta académica, terminados. No necesariamente publicados.</t>
        </r>
        <r>
          <rPr>
            <sz val="9"/>
            <color indexed="81"/>
            <rFont val="Tahoma"/>
            <family val="2"/>
          </rPr>
          <t xml:space="preserve">
</t>
        </r>
      </text>
    </comment>
    <comment ref="I23" authorId="0" shapeId="0" xr:uid="{00000000-0006-0000-0000-00003D000000}">
      <text>
        <r>
          <rPr>
            <b/>
            <sz val="9"/>
            <color indexed="81"/>
            <rFont val="Tahoma"/>
            <family val="2"/>
          </rPr>
          <t>Isabel Cristina Jimenez Londoño:</t>
        </r>
        <r>
          <rPr>
            <sz val="9"/>
            <color indexed="81"/>
            <rFont val="Tahoma"/>
            <family val="2"/>
          </rPr>
          <t xml:space="preserve">
Estudios:
1. Tendencias y líneas de desarrollo de la Biotecnología en el ámbito local, regional, nacional e internacional.
2. Tendencias y líneas de desarrollo de la Gastronomía en el ámbito local regional, nacional e internacional.Tendencias y líneas de desarrollo de la Adminsitración Turística en el ámbito local, regional, nacional e internacional (borrador) </t>
        </r>
      </text>
    </comment>
    <comment ref="J23" authorId="0" shapeId="0" xr:uid="{00000000-0006-0000-0000-00003E000000}">
      <text>
        <r>
          <rPr>
            <b/>
            <sz val="9"/>
            <color indexed="81"/>
            <rFont val="Tahoma"/>
            <family val="2"/>
          </rPr>
          <t>1. Tendencias y líneas de desarrollo de la Biotecnología en el ámbito local, regional, nacional e internacional.
2. Tendencias y líneas de desarrollo de la Gastronomía en el ámbito local regional, nacional e internacional.
3. Se suma el estudio de inserción y trayectoria laboral del programa de Arquitectura</t>
        </r>
        <r>
          <rPr>
            <sz val="9"/>
            <color indexed="81"/>
            <rFont val="Tahoma"/>
            <family val="2"/>
          </rPr>
          <t xml:space="preserve">
</t>
        </r>
      </text>
    </comment>
    <comment ref="M23" authorId="0" shapeId="0" xr:uid="{00000000-0006-0000-0000-00003F000000}">
      <text>
        <r>
          <rPr>
            <b/>
            <sz val="9"/>
            <color indexed="81"/>
            <rFont val="Tahoma"/>
            <family val="2"/>
          </rPr>
          <t>Estudios de pertinencia de los programas: Construcciones Civiles, Bacteriología, Administración de Empresas Turísticas</t>
        </r>
        <r>
          <rPr>
            <sz val="9"/>
            <color indexed="81"/>
            <rFont val="Tahoma"/>
            <family val="2"/>
          </rPr>
          <t xml:space="preserve">
</t>
        </r>
      </text>
    </comment>
    <comment ref="O23" authorId="3" shapeId="0" xr:uid="{00000000-0006-0000-0000-000040000000}">
      <text>
        <r>
          <rPr>
            <b/>
            <sz val="9"/>
            <color indexed="81"/>
            <rFont val="Tahoma"/>
            <family val="2"/>
          </rPr>
          <t>se están iniciando 9 estudios de pertinencia de programas y 1 estudio de impacto de la extensión y proyección social.</t>
        </r>
        <r>
          <rPr>
            <sz val="9"/>
            <color indexed="81"/>
            <rFont val="Tahoma"/>
            <family val="2"/>
          </rPr>
          <t xml:space="preserve">
</t>
        </r>
      </text>
    </comment>
    <comment ref="G24" authorId="0" shapeId="0" xr:uid="{00000000-0006-0000-0000-000041000000}">
      <text>
        <r>
          <rPr>
            <sz val="9"/>
            <color indexed="81"/>
            <rFont val="Tahoma"/>
            <family val="2"/>
          </rPr>
          <t xml:space="preserve">En el periodo 2015-2 hubo un total de 3781 estudiantes matriculados, y en el periodo 2016-2 hubo un total de 3882 estudiantea matriculados, lo cual corresponde a un aumento en la cobertura del 2,67%
</t>
        </r>
      </text>
    </comment>
    <comment ref="I24" authorId="0" shapeId="0" xr:uid="{00000000-0006-0000-0000-000042000000}">
      <text>
        <r>
          <rPr>
            <b/>
            <sz val="9"/>
            <color indexed="81"/>
            <rFont val="Tahoma"/>
            <family val="2"/>
          </rPr>
          <t>Isabel Cristina Jimenez Londoño:</t>
        </r>
        <r>
          <rPr>
            <sz val="9"/>
            <color indexed="81"/>
            <rFont val="Tahoma"/>
            <family val="2"/>
          </rPr>
          <t xml:space="preserve">
En el período 2016-2  hubo un total de 3882 estudiantes matriculados, y en el 2017-1 un total de 3964 estudiantes matriculados, lo cual se traduce en un aumento de la cobertura del 2,11% entre los dos períodos.</t>
        </r>
      </text>
    </comment>
    <comment ref="J24" authorId="0" shapeId="0" xr:uid="{00000000-0006-0000-0000-000043000000}">
      <text>
        <r>
          <rPr>
            <b/>
            <sz val="9"/>
            <color indexed="81"/>
            <rFont val="Tahoma"/>
            <family val="2"/>
          </rPr>
          <t>Para el período 2016-2 se contó con 3882 estudiantes matriculados, para 2017-2 se contó con 4337 estudiantes matriculados, lo cual se traduce en un aumento de la cobertura del 11,72%</t>
        </r>
        <r>
          <rPr>
            <sz val="9"/>
            <color indexed="81"/>
            <rFont val="Tahoma"/>
            <family val="2"/>
          </rPr>
          <t xml:space="preserve">
</t>
        </r>
      </text>
    </comment>
    <comment ref="L24" authorId="0" shapeId="0" xr:uid="{00000000-0006-0000-0000-000044000000}">
      <text>
        <r>
          <rPr>
            <b/>
            <sz val="9"/>
            <color indexed="81"/>
            <rFont val="Tahoma"/>
            <family val="2"/>
          </rPr>
          <t>Para el período 2016-2 se contó con 3882 estudiantes matriculados, para 2018-1 se contó con 4595 estudiantes matriculados, lo cual se traduce en un aumento de la cobertura del 18,36%</t>
        </r>
        <r>
          <rPr>
            <sz val="9"/>
            <color indexed="81"/>
            <rFont val="Tahoma"/>
            <family val="2"/>
          </rPr>
          <t xml:space="preserve">
</t>
        </r>
      </text>
    </comment>
    <comment ref="M24" authorId="0" shapeId="0" xr:uid="{00000000-0006-0000-0000-000045000000}">
      <text>
        <r>
          <rPr>
            <sz val="9"/>
            <color indexed="81"/>
            <rFont val="Tahoma"/>
            <family val="2"/>
          </rPr>
          <t>Para el período 2016-2 se contó con 3882 estudiantes matriculados, para 2018-2 se contó con 4966 estudiantes matriculados, lo cual se traduce en un aumento de la cobertura del 27,92%</t>
        </r>
      </text>
    </comment>
    <comment ref="O24" authorId="0" shapeId="0" xr:uid="{00000000-0006-0000-0000-000046000000}">
      <text>
        <r>
          <rPr>
            <b/>
            <sz val="9"/>
            <color indexed="81"/>
            <rFont val="Tahoma"/>
            <family val="2"/>
          </rPr>
          <t>Para el período 2016-2 se contó con 3882 estudiantes matriculados, para 2019-1 se contó con 5458 estudiantes matriculados, lo cual se traduce en un aumento de la cobertura del 40,59%</t>
        </r>
        <r>
          <rPr>
            <sz val="9"/>
            <color indexed="81"/>
            <rFont val="Tahoma"/>
            <family val="2"/>
          </rPr>
          <t xml:space="preserve">
</t>
        </r>
      </text>
    </comment>
    <comment ref="G26" authorId="0" shapeId="0" xr:uid="{00000000-0006-0000-0000-000047000000}">
      <text>
        <r>
          <rPr>
            <b/>
            <sz val="9"/>
            <color indexed="81"/>
            <rFont val="Tahoma"/>
            <family val="2"/>
          </rPr>
          <t>1. Bacteriologìa y Laboratorio Clìnico
2. Administraciòn de Empresas Turìsticas</t>
        </r>
        <r>
          <rPr>
            <sz val="9"/>
            <color indexed="81"/>
            <rFont val="Tahoma"/>
            <family val="2"/>
          </rPr>
          <t xml:space="preserve">
</t>
        </r>
      </text>
    </comment>
    <comment ref="K26" authorId="0" shapeId="0" xr:uid="{00000000-0006-0000-0000-000048000000}">
      <text>
        <r>
          <rPr>
            <b/>
            <sz val="9"/>
            <color indexed="81"/>
            <rFont val="Tahoma"/>
            <family val="2"/>
          </rPr>
          <t>1. Biotecnologìa
2. Tecnologìa en Gestiòn de Servicios Gastronòmicos</t>
        </r>
      </text>
    </comment>
    <comment ref="M26" authorId="0" shapeId="0" xr:uid="{00000000-0006-0000-0000-000049000000}">
      <text>
        <r>
          <rPr>
            <b/>
            <sz val="9"/>
            <color indexed="81"/>
            <rFont val="Tahoma"/>
            <family val="2"/>
          </rPr>
          <t>1. Biotecnologìa
2. Tecnologìa en Gestiòn de Servicios Gastronòmicos</t>
        </r>
      </text>
    </comment>
    <comment ref="A27" authorId="0" shapeId="0" xr:uid="{00000000-0006-0000-0000-00004A000000}">
      <text>
        <r>
          <rPr>
            <b/>
            <sz val="9"/>
            <color indexed="81"/>
            <rFont val="Tahoma"/>
            <family val="2"/>
          </rPr>
          <t>Indicador aprobado en reunión del Consejo Directivo del 29 de marzo de 2019.</t>
        </r>
        <r>
          <rPr>
            <sz val="9"/>
            <color indexed="81"/>
            <rFont val="Tahoma"/>
            <family val="2"/>
          </rPr>
          <t xml:space="preserve">
</t>
        </r>
      </text>
    </comment>
    <comment ref="L27" authorId="0" shapeId="0" xr:uid="{00000000-0006-0000-0000-00004B000000}">
      <text>
        <r>
          <rPr>
            <b/>
            <sz val="9"/>
            <color indexed="81"/>
            <rFont val="Tahoma"/>
            <family val="2"/>
          </rPr>
          <t xml:space="preserve">
5 en proceso: Ign Amb, Delineante,  Construcciones Civiles, Planeación, Arquitectura</t>
        </r>
      </text>
    </comment>
    <comment ref="M27" authorId="0" shapeId="0" xr:uid="{00000000-0006-0000-0000-00004C000000}">
      <text>
        <r>
          <rPr>
            <b/>
            <sz val="9"/>
            <color indexed="81"/>
            <rFont val="Tahoma"/>
            <family val="2"/>
          </rPr>
          <t xml:space="preserve">
5 en proceso: Ign Amb, Delineante,  Construcciones Civiles, Planeación, Arquitectura</t>
        </r>
      </text>
    </comment>
    <comment ref="O27" authorId="3" shapeId="0" xr:uid="{00000000-0006-0000-0000-00004D000000}">
      <text>
        <r>
          <rPr>
            <b/>
            <sz val="9"/>
            <color indexed="81"/>
            <rFont val="Tahoma"/>
            <family val="2"/>
          </rPr>
          <t>1. Ingeniería Ambiental.
2. Tecnología en delineante de Arquitectura.
3. Planeación y Desarrollo Social.</t>
        </r>
        <r>
          <rPr>
            <sz val="9"/>
            <color indexed="81"/>
            <rFont val="Tahoma"/>
            <family val="2"/>
          </rPr>
          <t xml:space="preserve">
</t>
        </r>
      </text>
    </comment>
    <comment ref="J28" authorId="0" shapeId="0" xr:uid="{00000000-0006-0000-0000-00004E000000}">
      <text>
        <r>
          <rPr>
            <b/>
            <sz val="9"/>
            <color indexed="81"/>
            <rFont val="Tahoma"/>
            <family val="2"/>
          </rPr>
          <t>Nuevo Plan de Mejoramiento del programa de Arquitectura</t>
        </r>
        <r>
          <rPr>
            <sz val="9"/>
            <color indexed="81"/>
            <rFont val="Tahoma"/>
            <family val="2"/>
          </rPr>
          <t xml:space="preserve">
</t>
        </r>
      </text>
    </comment>
    <comment ref="L28" authorId="0" shapeId="0" xr:uid="{00000000-0006-0000-0000-00004F000000}">
      <text>
        <r>
          <rPr>
            <b/>
            <sz val="9"/>
            <color indexed="81"/>
            <rFont val="Tahoma"/>
            <family val="2"/>
          </rPr>
          <t>Nuevo Plan de Mejoramiento del programa de Arquitectura</t>
        </r>
        <r>
          <rPr>
            <sz val="9"/>
            <color indexed="81"/>
            <rFont val="Tahoma"/>
            <family val="2"/>
          </rPr>
          <t xml:space="preserve">
</t>
        </r>
      </text>
    </comment>
    <comment ref="M28" authorId="0" shapeId="0" xr:uid="{00000000-0006-0000-0000-000050000000}">
      <text>
        <r>
          <rPr>
            <b/>
            <sz val="9"/>
            <color indexed="81"/>
            <rFont val="Tahoma"/>
            <family val="2"/>
          </rPr>
          <t>Nuevo Plan de Mejoramiento del programa de Arquitectura</t>
        </r>
        <r>
          <rPr>
            <sz val="9"/>
            <color indexed="81"/>
            <rFont val="Tahoma"/>
            <family val="2"/>
          </rPr>
          <t xml:space="preserve">
</t>
        </r>
      </text>
    </comment>
    <comment ref="I29" authorId="0" shapeId="0" xr:uid="{00000000-0006-0000-0000-000051000000}">
      <text>
        <r>
          <rPr>
            <b/>
            <sz val="9"/>
            <color indexed="81"/>
            <rFont val="Tahoma"/>
            <family val="2"/>
          </rPr>
          <t>Isabel Cristina Jimenez Londoño:</t>
        </r>
        <r>
          <rPr>
            <sz val="9"/>
            <color indexed="81"/>
            <rFont val="Tahoma"/>
            <family val="2"/>
          </rPr>
          <t xml:space="preserve">
Se espera recibir el concepto en el período 2017-2</t>
        </r>
      </text>
    </comment>
    <comment ref="J29" authorId="1" shapeId="0" xr:uid="{00000000-0006-0000-0000-000052000000}">
      <text>
        <r>
          <rPr>
            <b/>
            <sz val="9"/>
            <color indexed="81"/>
            <rFont val="Tahoma"/>
            <family val="2"/>
          </rPr>
          <t>Eduard Alberto Garcia Galeano:</t>
        </r>
        <r>
          <rPr>
            <sz val="9"/>
            <color indexed="81"/>
            <rFont val="Tahoma"/>
            <family val="2"/>
          </rPr>
          <t xml:space="preserve">
El 19 de octubre Se recibió visita de apreciación de condiciones iniciales.
Se recibió concepto favorable de cumplimiento de condiciones iniciales el día 27 de noviembre de 2017.</t>
        </r>
      </text>
    </comment>
    <comment ref="G30" authorId="4" shapeId="0" xr:uid="{00000000-0006-0000-0000-000053000000}">
      <text>
        <r>
          <rPr>
            <b/>
            <sz val="9"/>
            <color indexed="81"/>
            <rFont val="Tahoma"/>
            <family val="2"/>
          </rPr>
          <t xml:space="preserve">1. Ingeniería comercial
2. Tecnología en Gestión catastral
3. Especialización en Gestión del riesgo de desastres.
</t>
        </r>
      </text>
    </comment>
    <comment ref="I30" authorId="0" shapeId="0" xr:uid="{00000000-0006-0000-0000-000054000000}">
      <text>
        <r>
          <rPr>
            <b/>
            <sz val="9"/>
            <color indexed="81"/>
            <rFont val="Tahoma"/>
            <family val="2"/>
          </rPr>
          <t xml:space="preserve">1. Tecnología en seguridad y salud en el trabajo (en proceso de radicación ante el Ministerio)
2. profesional en Gastronomía
3. ingeniería civil (en trámite)
</t>
        </r>
        <r>
          <rPr>
            <sz val="9"/>
            <color indexed="81"/>
            <rFont val="Tahoma"/>
            <family val="2"/>
          </rPr>
          <t xml:space="preserve">
</t>
        </r>
      </text>
    </comment>
    <comment ref="J30" authorId="0" shapeId="0" xr:uid="{00000000-0006-0000-0000-000055000000}">
      <text>
        <r>
          <rPr>
            <b/>
            <sz val="9"/>
            <color indexed="81"/>
            <rFont val="Tahoma"/>
            <family val="2"/>
          </rPr>
          <t xml:space="preserve">1. Tecnología en seguridad y salud en el trabajo (en proceso de radicación ante el Ministerio)
2. profesional en Gastronomía
3. ingeniería civil (en trámite)
</t>
        </r>
        <r>
          <rPr>
            <sz val="9"/>
            <color indexed="81"/>
            <rFont val="Tahoma"/>
            <family val="2"/>
          </rPr>
          <t xml:space="preserve">
</t>
        </r>
      </text>
    </comment>
    <comment ref="K30" authorId="1" shapeId="0" xr:uid="{00000000-0006-0000-0000-000056000000}">
      <text>
        <r>
          <rPr>
            <b/>
            <sz val="9"/>
            <color indexed="81"/>
            <rFont val="Tahoma"/>
            <family val="2"/>
          </rPr>
          <t>Eduard Alberto Garcia Galeano:</t>
        </r>
        <r>
          <rPr>
            <sz val="9"/>
            <color indexed="81"/>
            <rFont val="Tahoma"/>
            <family val="2"/>
          </rPr>
          <t xml:space="preserve">
1. Enfermería
2. Tecnologia en procesos de panificacion y reposteria (en trámite)
3. Maestría en Hematología (en proceso)
4. Especializacion tecnológica en sistemas de información (en trámite)
5. Maestria en estudios organizacionales (en trámite)</t>
        </r>
      </text>
    </comment>
    <comment ref="M30" authorId="1" shapeId="0" xr:uid="{00000000-0006-0000-0000-000057000000}">
      <text>
        <r>
          <rPr>
            <b/>
            <sz val="9"/>
            <color indexed="81"/>
            <rFont val="Tahoma"/>
            <family val="2"/>
          </rPr>
          <t>Eduard Alberto Garcia Galeano:</t>
        </r>
        <r>
          <rPr>
            <sz val="9"/>
            <color indexed="81"/>
            <rFont val="Tahoma"/>
            <family val="2"/>
          </rPr>
          <t xml:space="preserve">
1. Enfermería( sin radicar)
2. Tecnologia en procesos de panificacion y reposteria (en proceso)
3. Maestría en Hematología (en trámites Ministerio)
4. Especializacion tecnológica en sistemas de información (terminado, sin radicar)
5. Maestria en estudios organizacionales (en proceso de formulación)</t>
        </r>
      </text>
    </comment>
    <comment ref="I31" authorId="4" shapeId="0" xr:uid="{00000000-0006-0000-0000-000058000000}">
      <text>
        <r>
          <rPr>
            <b/>
            <sz val="9"/>
            <color indexed="81"/>
            <rFont val="Tahoma"/>
            <family val="2"/>
          </rPr>
          <t xml:space="preserve">1. Ingeniería comercial
2. Tecnología en Gestion catastral
3. Especialización en Gestión del riesgo de desastres.
</t>
        </r>
      </text>
    </comment>
    <comment ref="J31" authorId="4" shapeId="0" xr:uid="{00000000-0006-0000-0000-000059000000}">
      <text>
        <r>
          <rPr>
            <b/>
            <sz val="9"/>
            <color indexed="81"/>
            <rFont val="Tahoma"/>
            <family val="2"/>
          </rPr>
          <t xml:space="preserve">1. Ingeniería comercial
2. Tecnología en Gestion catastral
3. Especialización en Gestión del riesgo de desastres.
</t>
        </r>
      </text>
    </comment>
    <comment ref="K31" authorId="1" shapeId="0" xr:uid="{00000000-0006-0000-0000-00005A000000}">
      <text>
        <r>
          <rPr>
            <b/>
            <sz val="9"/>
            <color indexed="81"/>
            <rFont val="Tahoma"/>
            <family val="2"/>
          </rPr>
          <t>Eduard Alberto Garcia Galeano:</t>
        </r>
        <r>
          <rPr>
            <sz val="9"/>
            <color indexed="81"/>
            <rFont val="Tahoma"/>
            <family val="2"/>
          </rPr>
          <t xml:space="preserve">
2  programas nuevos: tecnologia en sst, Profesional en Gastronomía</t>
        </r>
      </text>
    </comment>
    <comment ref="L31" authorId="1" shapeId="0" xr:uid="{00000000-0006-0000-0000-00005B000000}">
      <text>
        <r>
          <rPr>
            <b/>
            <sz val="9"/>
            <color indexed="81"/>
            <rFont val="Tahoma"/>
            <family val="2"/>
          </rPr>
          <t>Eduard Alberto Garcia Galeano:</t>
        </r>
        <r>
          <rPr>
            <sz val="9"/>
            <color indexed="81"/>
            <rFont val="Tahoma"/>
            <family val="2"/>
          </rPr>
          <t xml:space="preserve">
2  programas nuevos: tecnologia en sst, Profesional en Gastronomía</t>
        </r>
      </text>
    </comment>
    <comment ref="M31" authorId="1" shapeId="0" xr:uid="{00000000-0006-0000-0000-00005C000000}">
      <text>
        <r>
          <rPr>
            <b/>
            <sz val="9"/>
            <color indexed="81"/>
            <rFont val="Tahoma"/>
            <family val="2"/>
          </rPr>
          <t>Eduard Alberto Garcia Galeano:</t>
        </r>
        <r>
          <rPr>
            <sz val="9"/>
            <color indexed="81"/>
            <rFont val="Tahoma"/>
            <family val="2"/>
          </rPr>
          <t xml:space="preserve">
2  programas nuevos: tecnologia en sst, Profesional en Gastronomía</t>
        </r>
      </text>
    </comment>
    <comment ref="N31" authorId="0" shapeId="0" xr:uid="{00000000-0006-0000-0000-00005D000000}">
      <text>
        <r>
          <rPr>
            <b/>
            <sz val="9"/>
            <color indexed="81"/>
            <rFont val="Tahoma"/>
            <family val="2"/>
          </rPr>
          <t>Maestría en Hematología</t>
        </r>
        <r>
          <rPr>
            <sz val="9"/>
            <color indexed="81"/>
            <rFont val="Tahoma"/>
            <family val="2"/>
          </rPr>
          <t xml:space="preserve">
</t>
        </r>
      </text>
    </comment>
    <comment ref="N32" authorId="5" shapeId="0" xr:uid="{00000000-0006-0000-0000-00005E000000}">
      <text>
        <r>
          <rPr>
            <b/>
            <sz val="9"/>
            <color indexed="81"/>
            <rFont val="Tahoma"/>
            <family val="2"/>
          </rPr>
          <t>Medios:</t>
        </r>
        <r>
          <rPr>
            <sz val="9"/>
            <color indexed="81"/>
            <rFont val="Tahoma"/>
            <family val="2"/>
          </rPr>
          <t xml:space="preserve">
4800 a 2019
4900 a 2020-1</t>
        </r>
      </text>
    </comment>
    <comment ref="A33" authorId="0" shapeId="0" xr:uid="{00000000-0006-0000-0000-00005F000000}">
      <text>
        <r>
          <rPr>
            <b/>
            <sz val="9"/>
            <color indexed="81"/>
            <rFont val="Tahoma"/>
            <family val="2"/>
          </rPr>
          <t>Indicador aprobado en reunión del Consejo Directivo del 29 de marzo de 2019.</t>
        </r>
        <r>
          <rPr>
            <sz val="9"/>
            <color indexed="81"/>
            <rFont val="Tahoma"/>
            <family val="2"/>
          </rPr>
          <t xml:space="preserve">
</t>
        </r>
      </text>
    </comment>
    <comment ref="G33" authorId="5" shapeId="0" xr:uid="{00000000-0006-0000-0000-000060000000}">
      <text>
        <r>
          <rPr>
            <b/>
            <sz val="9"/>
            <color indexed="81"/>
            <rFont val="Tahoma"/>
            <family val="2"/>
          </rPr>
          <t>Medios:</t>
        </r>
        <r>
          <rPr>
            <sz val="9"/>
            <color indexed="81"/>
            <rFont val="Tahoma"/>
            <family val="2"/>
          </rPr>
          <t xml:space="preserve">
</t>
        </r>
        <r>
          <rPr>
            <b/>
            <sz val="9"/>
            <color indexed="81"/>
            <rFont val="Tahoma"/>
            <family val="2"/>
          </rPr>
          <t>Tecnología en gestión turistica.
Tecnología en gestión ambiental.
Especialización en planeacion urbana</t>
        </r>
      </text>
    </comment>
    <comment ref="M33" authorId="1" shapeId="0" xr:uid="{00000000-0006-0000-0000-000061000000}">
      <text>
        <r>
          <rPr>
            <b/>
            <sz val="9"/>
            <color indexed="81"/>
            <rFont val="Tahoma"/>
            <family val="2"/>
          </rPr>
          <t>Eduard Alberto Garcia Galeano:</t>
        </r>
        <r>
          <rPr>
            <sz val="9"/>
            <color indexed="81"/>
            <rFont val="Tahoma"/>
            <family val="2"/>
          </rPr>
          <t xml:space="preserve">
1. Especializacion en gestion de la innovacion</t>
        </r>
      </text>
    </comment>
    <comment ref="H34" authorId="5" shapeId="0" xr:uid="{00000000-0006-0000-0000-000062000000}">
      <text>
        <r>
          <rPr>
            <b/>
            <sz val="9"/>
            <color indexed="81"/>
            <rFont val="Tahoma"/>
            <family val="2"/>
          </rPr>
          <t>Medios:</t>
        </r>
        <r>
          <rPr>
            <sz val="9"/>
            <color indexed="81"/>
            <rFont val="Tahoma"/>
            <family val="2"/>
          </rPr>
          <t xml:space="preserve">
</t>
        </r>
        <r>
          <rPr>
            <b/>
            <sz val="9"/>
            <color indexed="81"/>
            <rFont val="Tahoma"/>
            <family val="2"/>
          </rPr>
          <t>Tecnología en gestión turistica.
Tecnología en gestión ambiental.
Especialización en planeacion urbana</t>
        </r>
      </text>
    </comment>
    <comment ref="I34" authorId="0" shapeId="0" xr:uid="{00000000-0006-0000-0000-000063000000}">
      <text>
        <r>
          <rPr>
            <b/>
            <sz val="9"/>
            <color indexed="81"/>
            <rFont val="Tahoma"/>
            <family val="2"/>
          </rPr>
          <t>Isabel Cristina Jimenez Londoño:</t>
        </r>
        <r>
          <rPr>
            <sz val="9"/>
            <color indexed="81"/>
            <rFont val="Tahoma"/>
            <family val="2"/>
          </rPr>
          <t xml:space="preserve">
1. Tecnología en Gestión Ambiental (virtual)
2. Especialización en Planeación Urbana (virtual).
3. Aprobado por el Ministerio de Educación Nacional: Tecnología en Gestión Turística</t>
        </r>
      </text>
    </comment>
    <comment ref="J34" authorId="0" shapeId="0" xr:uid="{00000000-0006-0000-0000-000064000000}">
      <text>
        <r>
          <rPr>
            <b/>
            <sz val="9"/>
            <color indexed="81"/>
            <rFont val="Tahoma"/>
            <family val="2"/>
          </rPr>
          <t>Se mantienen:</t>
        </r>
        <r>
          <rPr>
            <sz val="9"/>
            <color indexed="81"/>
            <rFont val="Tahoma"/>
            <family val="2"/>
          </rPr>
          <t xml:space="preserve">
1. Tecnología en Gestión Ambiental (virtual)
2. Especialización en Planeación Urbana (virtual).
3. Tecnología en Gestión Turística</t>
        </r>
      </text>
    </comment>
    <comment ref="K34" authorId="5" shapeId="0" xr:uid="{00000000-0006-0000-0000-000065000000}">
      <text>
        <r>
          <rPr>
            <b/>
            <sz val="9"/>
            <color indexed="81"/>
            <rFont val="Tahoma"/>
            <family val="2"/>
          </rPr>
          <t>Medios:</t>
        </r>
        <r>
          <rPr>
            <sz val="9"/>
            <color indexed="81"/>
            <rFont val="Tahoma"/>
            <family val="2"/>
          </rPr>
          <t xml:space="preserve">
</t>
        </r>
        <r>
          <rPr>
            <b/>
            <sz val="9"/>
            <color indexed="81"/>
            <rFont val="Tahoma"/>
            <family val="2"/>
          </rPr>
          <t>Especialización en la innovación de la Gestion Social</t>
        </r>
      </text>
    </comment>
    <comment ref="E35" authorId="4" shapeId="0" xr:uid="{00000000-0006-0000-0000-000066000000}">
      <text>
        <r>
          <rPr>
            <sz val="9"/>
            <color indexed="81"/>
            <rFont val="Tahoma"/>
            <family val="2"/>
          </rPr>
          <t xml:space="preserve">Se mantienen los 500 y aumentan 30 grupos cada año
</t>
        </r>
      </text>
    </comment>
    <comment ref="G35" authorId="6" shapeId="0" xr:uid="{00000000-0006-0000-0000-000067000000}">
      <text>
        <r>
          <rPr>
            <b/>
            <sz val="9"/>
            <color indexed="81"/>
            <rFont val="Tahoma"/>
            <family val="2"/>
          </rPr>
          <t xml:space="preserve">265 en 2016-1
306 en 2016-2
</t>
        </r>
      </text>
    </comment>
    <comment ref="I35" authorId="0" shapeId="0" xr:uid="{00000000-0006-0000-0000-000068000000}">
      <text>
        <r>
          <rPr>
            <b/>
            <sz val="9"/>
            <color indexed="81"/>
            <rFont val="Tahoma"/>
            <family val="2"/>
          </rPr>
          <t>Isabel Cristina Jimenez Londoño:</t>
        </r>
        <r>
          <rPr>
            <sz val="9"/>
            <color indexed="81"/>
            <rFont val="Tahoma"/>
            <family val="2"/>
          </rPr>
          <t xml:space="preserve">
en el periodo 2016-1 se reportaron 265 grupos con apoyo a la presencialidad y para 2017-1 se reportaron un total de 294 grupos, lo cual corresponde a un aumento de 29 grupos para el primer semestre del año.</t>
        </r>
      </text>
    </comment>
    <comment ref="J35" authorId="0" shapeId="0" xr:uid="{00000000-0006-0000-0000-000069000000}">
      <text>
        <r>
          <rPr>
            <b/>
            <sz val="9"/>
            <color indexed="81"/>
            <rFont val="Tahoma"/>
            <family val="2"/>
          </rPr>
          <t>2017-1: 294 grupos</t>
        </r>
        <r>
          <rPr>
            <sz val="9"/>
            <color indexed="81"/>
            <rFont val="Tahoma"/>
            <family val="2"/>
          </rPr>
          <t xml:space="preserve">
</t>
        </r>
        <r>
          <rPr>
            <b/>
            <sz val="9"/>
            <color indexed="81"/>
            <rFont val="Tahoma"/>
            <family val="2"/>
          </rPr>
          <t xml:space="preserve">2017-2: 323
total: 617
</t>
        </r>
        <r>
          <rPr>
            <sz val="9"/>
            <color indexed="81"/>
            <rFont val="Tahoma"/>
            <family val="2"/>
          </rPr>
          <t xml:space="preserve">Para </t>
        </r>
        <r>
          <rPr>
            <b/>
            <sz val="9"/>
            <color indexed="81"/>
            <rFont val="Tahoma"/>
            <family val="2"/>
          </rPr>
          <t>2016</t>
        </r>
        <r>
          <rPr>
            <sz val="9"/>
            <color indexed="81"/>
            <rFont val="Tahoma"/>
            <family val="2"/>
          </rPr>
          <t xml:space="preserve"> se contó con </t>
        </r>
        <r>
          <rPr>
            <b/>
            <sz val="9"/>
            <color indexed="81"/>
            <rFont val="Tahoma"/>
            <family val="2"/>
          </rPr>
          <t>571</t>
        </r>
        <r>
          <rPr>
            <sz val="9"/>
            <color indexed="81"/>
            <rFont val="Tahoma"/>
            <family val="2"/>
          </rPr>
          <t xml:space="preserve"> grupos con apoyo a la presencialidad; para </t>
        </r>
        <r>
          <rPr>
            <b/>
            <sz val="9"/>
            <color indexed="81"/>
            <rFont val="Tahoma"/>
            <family val="2"/>
          </rPr>
          <t>2017</t>
        </r>
        <r>
          <rPr>
            <sz val="9"/>
            <color indexed="81"/>
            <rFont val="Tahoma"/>
            <family val="2"/>
          </rPr>
          <t xml:space="preserve"> se contó con </t>
        </r>
        <r>
          <rPr>
            <b/>
            <sz val="9"/>
            <color indexed="81"/>
            <rFont val="Tahoma"/>
            <family val="2"/>
          </rPr>
          <t>617</t>
        </r>
        <r>
          <rPr>
            <sz val="9"/>
            <color indexed="81"/>
            <rFont val="Tahoma"/>
            <family val="2"/>
          </rPr>
          <t xml:space="preserve"> grupos, lo cual corresponde a un aumento de 46 grupos.</t>
        </r>
      </text>
    </comment>
    <comment ref="L35" authorId="0" shapeId="0" xr:uid="{00000000-0006-0000-0000-00006A000000}">
      <text>
        <r>
          <rPr>
            <b/>
            <sz val="9"/>
            <color indexed="81"/>
            <rFont val="Tahoma"/>
            <family val="2"/>
          </rPr>
          <t>2018-1: 293 grupos, no hubo aumento respecto al 2017-1.</t>
        </r>
        <r>
          <rPr>
            <sz val="9"/>
            <color indexed="81"/>
            <rFont val="Tahoma"/>
            <family val="2"/>
          </rPr>
          <t xml:space="preserve">
</t>
        </r>
      </text>
    </comment>
    <comment ref="M35" authorId="0" shapeId="0" xr:uid="{00000000-0006-0000-0000-00006B000000}">
      <text>
        <r>
          <rPr>
            <b/>
            <sz val="9"/>
            <color indexed="81"/>
            <rFont val="Tahoma"/>
            <family val="2"/>
          </rPr>
          <t>Facultad de Administración: 70 grupos
Facultad de Ciencias de la Salud: 51 grupos
Facultad de Ciencias Sociales: 21 grupos
Facultad de Arquitectura e Ingeniería: 86 grupos.
Vicerrectoría Académica: 64
Yo emprendo: 40
Total grupos 2018-2: 332
Total grupos 2018-1: 293
TOTAL GRUPOS EN EL AÑO: 625, lo que corresponde a 54 grupos más que en el año 2016.</t>
        </r>
      </text>
    </comment>
    <comment ref="O35" authorId="0" shapeId="0" xr:uid="{FBB94DC5-C227-4882-9783-37486350FC38}">
      <text>
        <r>
          <rPr>
            <b/>
            <sz val="9"/>
            <color indexed="81"/>
            <rFont val="Tahoma"/>
            <family val="2"/>
          </rPr>
          <t>Vicerrectoría Académica: 90
Facultad Administración: 74
Facultad Ciencias Sociales: 17
Facultad Arquitectura: 141
Facultad Salud: 45
TOTAL GRUPOS: 367</t>
        </r>
        <r>
          <rPr>
            <sz val="9"/>
            <color indexed="81"/>
            <rFont val="Tahoma"/>
            <family val="2"/>
          </rPr>
          <t xml:space="preserve">
</t>
        </r>
        <r>
          <rPr>
            <b/>
            <sz val="9"/>
            <color indexed="81"/>
            <rFont val="Tahoma"/>
            <family val="2"/>
          </rPr>
          <t xml:space="preserve">
Hubo un aumento de 74 grupos respecto a 2018-1</t>
        </r>
      </text>
    </comment>
    <comment ref="G38" authorId="0" shapeId="0" xr:uid="{00000000-0006-0000-0000-00006C000000}">
      <text>
        <r>
          <rPr>
            <sz val="9"/>
            <color indexed="81"/>
            <rFont val="Tahoma"/>
            <family val="2"/>
          </rPr>
          <t>La retenciòn en el periodo 2016-1 fue del 
87,6% y para el 2016-2 fue del 89,3%, lo cual corresponde a un aumento del 1,705</t>
        </r>
      </text>
    </comment>
    <comment ref="E42" authorId="0" shapeId="0" xr:uid="{00000000-0006-0000-0000-00006D000000}">
      <text>
        <r>
          <rPr>
            <b/>
            <sz val="9"/>
            <color indexed="81"/>
            <rFont val="Tahoma"/>
            <family val="2"/>
          </rPr>
          <t>Ivon Patricia Jaramillo García:
Esto corresponde al numero de asignaturas que se le asigna tutorias.
Se mantienen 9 y aumenta 1 cada año</t>
        </r>
        <r>
          <rPr>
            <sz val="9"/>
            <color indexed="81"/>
            <rFont val="Tahoma"/>
            <family val="2"/>
          </rPr>
          <t xml:space="preserve">
</t>
        </r>
      </text>
    </comment>
    <comment ref="G42" authorId="7" shapeId="0" xr:uid="{00000000-0006-0000-0000-00006E000000}">
      <text>
        <r>
          <rPr>
            <b/>
            <sz val="9"/>
            <color indexed="81"/>
            <rFont val="Tahoma"/>
            <family val="2"/>
          </rPr>
          <t>Ivon Patricia Jaramillo García:</t>
        </r>
        <r>
          <rPr>
            <sz val="9"/>
            <color indexed="81"/>
            <rFont val="Tahoma"/>
            <family val="2"/>
          </rPr>
          <t xml:space="preserve">
matematicas, fisica,geometria,quimica,biologia,calculo1,calculo2.calculo3,ingles,estadistica</t>
        </r>
      </text>
    </comment>
    <comment ref="I42" authorId="7" shapeId="0" xr:uid="{00000000-0006-0000-0000-00006F000000}">
      <text>
        <r>
          <rPr>
            <b/>
            <sz val="9"/>
            <color indexed="81"/>
            <rFont val="Tahoma"/>
            <family val="2"/>
          </rPr>
          <t>Ivon Patricia Jaramillo García:</t>
        </r>
        <r>
          <rPr>
            <sz val="9"/>
            <color indexed="81"/>
            <rFont val="Tahoma"/>
            <family val="2"/>
          </rPr>
          <t xml:space="preserve">
Lectoescritura</t>
        </r>
      </text>
    </comment>
    <comment ref="J42" authorId="7" shapeId="0" xr:uid="{00000000-0006-0000-0000-000070000000}">
      <text>
        <r>
          <rPr>
            <b/>
            <sz val="9"/>
            <color indexed="81"/>
            <rFont val="Tahoma"/>
            <family val="2"/>
          </rPr>
          <t>Ivon Patricia Jaramillo García:</t>
        </r>
        <r>
          <rPr>
            <sz val="9"/>
            <color indexed="81"/>
            <rFont val="Tahoma"/>
            <family val="2"/>
          </rPr>
          <t xml:space="preserve">
a 2017-1 se ofertó lectoescritura y a 2017-2 se ofertaron 3 asignaturas nuevas las cuales fueron: Ecuaciones diferenciales, Ingeniería económica y Algebra lineal.</t>
        </r>
      </text>
    </comment>
    <comment ref="L42" authorId="8" shapeId="0" xr:uid="{00000000-0006-0000-0000-000071000000}">
      <text>
        <r>
          <rPr>
            <b/>
            <sz val="9"/>
            <color indexed="81"/>
            <rFont val="Tahoma"/>
            <family val="2"/>
          </rPr>
          <t>Marlon David Arcila Vanegas:</t>
        </r>
        <r>
          <rPr>
            <sz val="9"/>
            <color indexed="81"/>
            <rFont val="Tahoma"/>
            <family val="2"/>
          </rPr>
          <t xml:space="preserve">
termodinamica</t>
        </r>
      </text>
    </comment>
    <comment ref="M42" authorId="7" shapeId="0" xr:uid="{00000000-0006-0000-0000-000072000000}">
      <text>
        <r>
          <rPr>
            <b/>
            <sz val="9"/>
            <color indexed="81"/>
            <rFont val="Tahoma"/>
            <family val="2"/>
          </rPr>
          <t>Ivon Patricia Jaramillo García:</t>
        </r>
        <r>
          <rPr>
            <sz val="9"/>
            <color indexed="81"/>
            <rFont val="Tahoma"/>
            <family val="2"/>
          </rPr>
          <t xml:space="preserve">
Algebra Lineal y termodinámica</t>
        </r>
      </text>
    </comment>
    <comment ref="O42" authorId="8" shapeId="0" xr:uid="{00000000-0006-0000-0000-000073000000}">
      <text>
        <r>
          <rPr>
            <b/>
            <sz val="9"/>
            <color indexed="81"/>
            <rFont val="Tahoma"/>
            <family val="2"/>
          </rPr>
          <t>Marlon David Arcila Vanegas:</t>
        </r>
        <r>
          <rPr>
            <sz val="9"/>
            <color indexed="81"/>
            <rFont val="Tahoma"/>
            <family val="2"/>
          </rPr>
          <t xml:space="preserve">
Química II, no está creada en el SIPEX COMO QUIMICA II, se ingresa junto con química</t>
        </r>
      </text>
    </comment>
    <comment ref="A43" authorId="4" shapeId="0" xr:uid="{00000000-0006-0000-0000-000074000000}">
      <text>
        <r>
          <rPr>
            <b/>
            <sz val="9"/>
            <color indexed="81"/>
            <rFont val="Tahoma"/>
            <family val="2"/>
          </rPr>
          <t>Porcentaje</t>
        </r>
        <r>
          <rPr>
            <sz val="9"/>
            <color indexed="81"/>
            <rFont val="Tahoma"/>
            <family val="2"/>
          </rPr>
          <t xml:space="preserve">
aquí hay q aclarar que la eso se hace basado en la poblacion es de los 3 primeros semestre que es nuestro objetivo</t>
        </r>
      </text>
    </comment>
    <comment ref="E43" authorId="4" shapeId="0" xr:uid="{00000000-0006-0000-0000-000075000000}">
      <text>
        <r>
          <rPr>
            <b/>
            <sz val="9"/>
            <color indexed="81"/>
            <rFont val="Tahoma"/>
            <family val="2"/>
          </rPr>
          <t>Se mantiene la base del 35% y aumenta el 5% por año</t>
        </r>
      </text>
    </comment>
    <comment ref="J43" authorId="0" shapeId="0" xr:uid="{00000000-0006-0000-0000-000076000000}">
      <text>
        <r>
          <rPr>
            <sz val="9"/>
            <color indexed="81"/>
            <rFont val="Tahoma"/>
            <family val="2"/>
          </rPr>
          <t xml:space="preserve">Estudiantes que acceden a los servicios del programa por medio de las TIC=52.9%
De 2016 a 2017, hubo un aumento del 24,9%
</t>
        </r>
      </text>
    </comment>
    <comment ref="L43" authorId="8" shapeId="0" xr:uid="{00000000-0006-0000-0000-000077000000}">
      <text>
        <r>
          <rPr>
            <b/>
            <sz val="9"/>
            <color indexed="81"/>
            <rFont val="Tahoma"/>
            <family val="2"/>
          </rPr>
          <t>Marlon David Arcila Vanegas:</t>
        </r>
        <r>
          <rPr>
            <sz val="9"/>
            <color indexed="81"/>
            <rFont val="Tahoma"/>
            <family val="2"/>
          </rPr>
          <t xml:space="preserve">
Estudiantes que acceden a los servicios del programa por medio de las TIC=53%
De 2016 a 2018, hubo un aumento del 25%</t>
        </r>
      </text>
    </comment>
    <comment ref="M43" authorId="8" shapeId="0" xr:uid="{00000000-0006-0000-0000-000078000000}">
      <text>
        <r>
          <rPr>
            <b/>
            <sz val="9"/>
            <color indexed="81"/>
            <rFont val="Tahoma"/>
            <family val="2"/>
          </rPr>
          <t>Marlon David Arcila Vanegas:</t>
        </r>
        <r>
          <rPr>
            <sz val="9"/>
            <color indexed="81"/>
            <rFont val="Tahoma"/>
            <family val="2"/>
          </rPr>
          <t xml:space="preserve">
Estudiantes que acceden a los servicios del programa por medio de las TIC=45,6%
De 2016 a 2018, hubo un aumento del 17,6%</t>
        </r>
      </text>
    </comment>
    <comment ref="O43" authorId="8" shapeId="0" xr:uid="{00000000-0006-0000-0000-000079000000}">
      <text>
        <r>
          <rPr>
            <b/>
            <sz val="9"/>
            <color indexed="81"/>
            <rFont val="Tahoma"/>
            <family val="2"/>
          </rPr>
          <t>Marlon David Arcila Vanegas:</t>
        </r>
        <r>
          <rPr>
            <sz val="9"/>
            <color indexed="81"/>
            <rFont val="Tahoma"/>
            <family val="2"/>
          </rPr>
          <t xml:space="preserve">
solo son los que accedieron a por lo menos una actividad, NO se cuentan los estudiantes matriculados que no ingresaron al curso: 45%
Aumento del 2016 a 2019-1: 17%</t>
        </r>
      </text>
    </comment>
    <comment ref="E44" authorId="4" shapeId="0" xr:uid="{00000000-0006-0000-0000-00007A000000}">
      <text>
        <r>
          <rPr>
            <b/>
            <sz val="9"/>
            <color indexed="81"/>
            <rFont val="Tahoma"/>
            <family val="2"/>
          </rPr>
          <t>Se mantienen 9 y aumenta 1 cada año</t>
        </r>
        <r>
          <rPr>
            <sz val="9"/>
            <color indexed="81"/>
            <rFont val="Tahoma"/>
            <family val="2"/>
          </rPr>
          <t xml:space="preserve">
</t>
        </r>
      </text>
    </comment>
    <comment ref="G44" authorId="7" shapeId="0" xr:uid="{00000000-0006-0000-0000-00007B000000}">
      <text>
        <r>
          <rPr>
            <b/>
            <sz val="9"/>
            <color indexed="81"/>
            <rFont val="Tahoma"/>
            <family val="2"/>
          </rPr>
          <t>Ivon Patricia Jaramillo García:</t>
        </r>
        <r>
          <rPr>
            <sz val="9"/>
            <color indexed="81"/>
            <rFont val="Tahoma"/>
            <family val="2"/>
          </rPr>
          <t xml:space="preserve">
2 diplomados jun- nov, 1 metacurso mat, 5 cartillas, fichas 1, hojas de w 1, video 1, </t>
        </r>
      </text>
    </comment>
    <comment ref="I44" authorId="7" shapeId="0" xr:uid="{00000000-0006-0000-0000-00007C000000}">
      <text>
        <r>
          <rPr>
            <b/>
            <sz val="9"/>
            <color indexed="81"/>
            <rFont val="Tahoma"/>
            <family val="2"/>
          </rPr>
          <t>Ivon Patricia Jaramillo García:</t>
        </r>
        <r>
          <rPr>
            <sz val="9"/>
            <color indexed="81"/>
            <rFont val="Tahoma"/>
            <family val="2"/>
          </rPr>
          <t xml:space="preserve">
Cartaillas caja de herramientas para el aprendizaje</t>
        </r>
      </text>
    </comment>
    <comment ref="J44" authorId="7" shapeId="0" xr:uid="{00000000-0006-0000-0000-00007D000000}">
      <text>
        <r>
          <rPr>
            <b/>
            <sz val="9"/>
            <color indexed="81"/>
            <rFont val="Tahoma"/>
            <family val="2"/>
          </rPr>
          <t>Ivon Patricia Jaramillo García:</t>
        </r>
        <r>
          <rPr>
            <sz val="9"/>
            <color indexed="81"/>
            <rFont val="Tahoma"/>
            <family val="2"/>
          </rPr>
          <t xml:space="preserve">
2017-1 caja de herramientas.
2017-2 Diplomado en docencia universitaria</t>
        </r>
      </text>
    </comment>
    <comment ref="L44" authorId="8" shapeId="0" xr:uid="{00000000-0006-0000-0000-00007E000000}">
      <text>
        <r>
          <rPr>
            <b/>
            <sz val="9"/>
            <color indexed="81"/>
            <rFont val="Tahoma"/>
            <family val="2"/>
          </rPr>
          <t>Marlon David Arcila Vanegas:</t>
        </r>
        <r>
          <rPr>
            <sz val="9"/>
            <color indexed="81"/>
            <rFont val="Tahoma"/>
            <family val="2"/>
          </rPr>
          <t xml:space="preserve">
diplomado en docencia universitaria virtual</t>
        </r>
      </text>
    </comment>
    <comment ref="M44" authorId="7" shapeId="0" xr:uid="{00000000-0006-0000-0000-00007F000000}">
      <text>
        <r>
          <rPr>
            <b/>
            <sz val="9"/>
            <color indexed="81"/>
            <rFont val="Tahoma"/>
            <family val="2"/>
          </rPr>
          <t>Ivon Patricia Jaramillo García:</t>
        </r>
        <r>
          <rPr>
            <sz val="9"/>
            <color indexed="81"/>
            <rFont val="Tahoma"/>
            <family val="2"/>
          </rPr>
          <t xml:space="preserve">
Preparate con Quedate y diplomado en docencia universitaria virtual</t>
        </r>
      </text>
    </comment>
    <comment ref="O44" authorId="0" shapeId="0" xr:uid="{BFC16F3D-E4CA-4309-AEFA-95D568D5BD29}">
      <text>
        <r>
          <rPr>
            <b/>
            <sz val="9"/>
            <color indexed="81"/>
            <rFont val="Tahoma"/>
            <family val="2"/>
          </rPr>
          <t>Fichas de química</t>
        </r>
        <r>
          <rPr>
            <sz val="9"/>
            <color indexed="81"/>
            <rFont val="Tahoma"/>
            <family val="2"/>
          </rPr>
          <t xml:space="preserve">
</t>
        </r>
      </text>
    </comment>
    <comment ref="E45" authorId="4" shapeId="0" xr:uid="{00000000-0006-0000-0000-000080000000}">
      <text>
        <r>
          <rPr>
            <b/>
            <sz val="9"/>
            <color indexed="81"/>
            <rFont val="Tahoma"/>
            <family val="2"/>
          </rPr>
          <t>Se mantiene el 49% y aumenta 1% cada año</t>
        </r>
        <r>
          <rPr>
            <sz val="9"/>
            <color indexed="81"/>
            <rFont val="Tahoma"/>
            <family val="2"/>
          </rPr>
          <t xml:space="preserve">
</t>
        </r>
      </text>
    </comment>
    <comment ref="I45" authorId="7" shapeId="0" xr:uid="{00000000-0006-0000-0000-000081000000}">
      <text>
        <r>
          <rPr>
            <b/>
            <sz val="9"/>
            <color indexed="81"/>
            <rFont val="Tahoma"/>
            <family val="2"/>
          </rPr>
          <t>Ivon Patricia Jaramillo García:</t>
        </r>
        <r>
          <rPr>
            <sz val="9"/>
            <color indexed="81"/>
            <rFont val="Tahoma"/>
            <family val="2"/>
          </rPr>
          <t xml:space="preserve">
49% Persona unicas en todas las actividades que desarrolla permanencia.
Nota: La cifra disminuyó de un período a otro, por lo tanto no se reporta logro en aumento</t>
        </r>
      </text>
    </comment>
    <comment ref="J45" authorId="0" shapeId="0" xr:uid="{00000000-0006-0000-0000-000082000000}">
      <text>
        <r>
          <rPr>
            <b/>
            <sz val="9"/>
            <color indexed="81"/>
            <rFont val="Tahoma"/>
            <family val="2"/>
          </rPr>
          <t>Porcentaje de estudiantes que hacen uso de los servicios = 71.6%  (se logra cumplir ampliamente con la meta, dado que en la proyección no se tenía contemplado que la institución iba a ampliar su oferta académica con la media técnica y que el programa, quédate, sería el eje articulador de la estrategia)
De 2016 a 2017, aumentó el porcentaje de uso de los servicios en un 22,6%.</t>
        </r>
      </text>
    </comment>
    <comment ref="L45" authorId="8" shapeId="0" xr:uid="{00000000-0006-0000-0000-000083000000}">
      <text>
        <r>
          <rPr>
            <b/>
            <sz val="9"/>
            <color indexed="81"/>
            <rFont val="Tahoma"/>
            <family val="2"/>
          </rPr>
          <t>Marlon David Arcila Vanegas:</t>
        </r>
        <r>
          <rPr>
            <sz val="9"/>
            <color indexed="81"/>
            <rFont val="Tahoma"/>
            <family val="2"/>
          </rPr>
          <t xml:space="preserve">
Porcentaje de estudiantes que hacen uso de los servicios = 72%  (se logra cumplir ampliamente con la meta, dado que en la proyección no se tenía contemplado que la institución iba a ampliar su oferta académica con la media técnica y que el programa, quédate, sería el eje articulador de la estrategia)
De 2016 a 2018, aumentó el porcentaje de uso de los servicios en un 23%.
Esta cifra asciende al 72%, en razón a que un estudiante puede hacer uso de las tes estrategías del programa, con lo cual un mismo individuo se contabiliza tres veces, no significa que se este contabilizando el número de veces que asiste a las distintas actividades.</t>
        </r>
      </text>
    </comment>
    <comment ref="M45" authorId="8" shapeId="0" xr:uid="{00000000-0006-0000-0000-000084000000}">
      <text>
        <r>
          <rPr>
            <b/>
            <sz val="9"/>
            <color indexed="81"/>
            <rFont val="Tahoma"/>
            <family val="2"/>
          </rPr>
          <t>Marlon David Arcila Vanegas:</t>
        </r>
        <r>
          <rPr>
            <sz val="9"/>
            <color indexed="81"/>
            <rFont val="Tahoma"/>
            <family val="2"/>
          </rPr>
          <t xml:space="preserve">
Porcentaje de estudiantes que hacen uso de los servicios = 65,3%  (se logra cumplir ampliamente con la meta, dado que en la proyección no se tenía contemplado que la institución iba a ampliar su oferta académica
De 2016 a 2018, aumentó el porcentaje de uso de los servicios en un 16,3%.
Esta cifra asciende al 65,3%, en razón a que un estudiante puede hacer uso de las tes estrategías del programa (asesorías de ciencias básicas, psicologia y talleres de psicologia), con lo cual un mismo individuo se contabiliza tres veces, no significa que se este contabilizando el número de veces que asiste a las distintas actividades.</t>
        </r>
      </text>
    </comment>
    <comment ref="O45" authorId="8" shapeId="0" xr:uid="{00000000-0006-0000-0000-000085000000}">
      <text>
        <r>
          <rPr>
            <b/>
            <sz val="9"/>
            <color indexed="81"/>
            <rFont val="Tahoma"/>
            <family val="2"/>
          </rPr>
          <t>Marlon David Arcila Vanegas:</t>
        </r>
        <r>
          <rPr>
            <sz val="9"/>
            <color indexed="81"/>
            <rFont val="Tahoma"/>
            <family val="2"/>
          </rPr>
          <t xml:space="preserve">
el numero de estudiantes únicos es 1904 este indicador es con relación a la población de los primeros semestres, 
población de 4 primeros semestres: 3381
TOTAL POBLACIÓN QUE HACE USO DE LOS SERVICIOS: 56,3%
no puse los virtuales.  por eso si necesitas modificar las cifras, Daniela tiene acceso</t>
        </r>
      </text>
    </comment>
    <comment ref="G46" authorId="7" shapeId="0" xr:uid="{00000000-0006-0000-0000-000086000000}">
      <text>
        <r>
          <rPr>
            <b/>
            <sz val="9"/>
            <color indexed="81"/>
            <rFont val="Tahoma"/>
            <family val="2"/>
          </rPr>
          <t>Ivon Patricia Jaramillo García:</t>
        </r>
        <r>
          <rPr>
            <sz val="9"/>
            <color indexed="81"/>
            <rFont val="Tahoma"/>
            <family val="2"/>
          </rPr>
          <t xml:space="preserve">
10 de arq e ingenieria que son todos los de matematicas, 2 de adminitración</t>
        </r>
      </text>
    </comment>
    <comment ref="I46" authorId="7" shapeId="0" xr:uid="{00000000-0006-0000-0000-000087000000}">
      <text>
        <r>
          <rPr>
            <b/>
            <sz val="9"/>
            <color indexed="81"/>
            <rFont val="Tahoma"/>
            <family val="2"/>
          </rPr>
          <t>Ivon Patricia Jaramillo García:</t>
        </r>
        <r>
          <rPr>
            <sz val="9"/>
            <color indexed="81"/>
            <rFont val="Tahoma"/>
            <family val="2"/>
          </rPr>
          <t xml:space="preserve">
profe claudia, hector,marlon y lexter facultad de administraciòn</t>
        </r>
      </text>
    </comment>
    <comment ref="J46" authorId="0" shapeId="0" xr:uid="{00000000-0006-0000-0000-000088000000}">
      <text>
        <r>
          <rPr>
            <b/>
            <sz val="9"/>
            <color indexed="81"/>
            <rFont val="Tahoma"/>
            <family val="2"/>
          </rPr>
          <t>2017-1: 4
2017-2: 3 (viviana alzate, Monica Macias, Carlos Vallejo)</t>
        </r>
        <r>
          <rPr>
            <sz val="9"/>
            <color indexed="81"/>
            <rFont val="Tahoma"/>
            <family val="2"/>
          </rPr>
          <t xml:space="preserve">
</t>
        </r>
      </text>
    </comment>
    <comment ref="L46" authorId="8" shapeId="0" xr:uid="{00000000-0006-0000-0000-000089000000}">
      <text>
        <r>
          <rPr>
            <b/>
            <sz val="9"/>
            <color indexed="81"/>
            <rFont val="Tahoma"/>
            <family val="2"/>
          </rPr>
          <t>Marlon David Arcila Vanegas:</t>
        </r>
        <r>
          <rPr>
            <sz val="9"/>
            <color indexed="81"/>
            <rFont val="Tahoma"/>
            <family val="2"/>
          </rPr>
          <t xml:space="preserve">
Estos son de matemáticas de ING y admi
Carlos Hernan Vallejo Velasquez
Deiby Maya Rodríguez
Fabian De Jesus Lopez Agudelo
Wilson Balmore
Jorge william
</t>
        </r>
      </text>
    </comment>
    <comment ref="M46" authorId="7" shapeId="0" xr:uid="{00000000-0006-0000-0000-00008A000000}">
      <text>
        <r>
          <rPr>
            <b/>
            <sz val="9"/>
            <color indexed="81"/>
            <rFont val="Tahoma"/>
            <family val="2"/>
          </rPr>
          <t>Ivon Patricia Jaramillo García:</t>
        </r>
        <r>
          <rPr>
            <sz val="9"/>
            <color indexed="81"/>
            <rFont val="Tahoma"/>
            <family val="2"/>
          </rPr>
          <t xml:space="preserve">
Ramiro Hoyos, Alfonso  Field, más los 5 del primer semestre</t>
        </r>
      </text>
    </comment>
    <comment ref="O46" authorId="8" shapeId="0" xr:uid="{00000000-0006-0000-0000-00008B000000}">
      <text>
        <r>
          <rPr>
            <b/>
            <sz val="9"/>
            <color indexed="81"/>
            <rFont val="Tahoma"/>
            <family val="2"/>
          </rPr>
          <t>Marlon David Arcila Vanegas:</t>
        </r>
        <r>
          <rPr>
            <sz val="9"/>
            <color indexed="81"/>
            <rFont val="Tahoma"/>
            <family val="2"/>
          </rPr>
          <t xml:space="preserve">
3 profes de: SST, Química y matemáticas
jorge yimmi</t>
        </r>
      </text>
    </comment>
    <comment ref="A47" authorId="0" shapeId="0" xr:uid="{00000000-0006-0000-0000-00008C000000}">
      <text>
        <r>
          <rPr>
            <b/>
            <sz val="9"/>
            <color indexed="81"/>
            <rFont val="Tahoma"/>
            <family val="2"/>
          </rPr>
          <t>Este indicador tiene en cuenta sólo la tasa de deserción de los programas presenciales.</t>
        </r>
        <r>
          <rPr>
            <sz val="9"/>
            <color indexed="81"/>
            <rFont val="Tahoma"/>
            <family val="2"/>
          </rPr>
          <t xml:space="preserve">
</t>
        </r>
      </text>
    </comment>
    <comment ref="G47" authorId="7" shapeId="0" xr:uid="{00000000-0006-0000-0000-00008D000000}">
      <text>
        <r>
          <rPr>
            <b/>
            <sz val="9"/>
            <color indexed="81"/>
            <rFont val="Tahoma"/>
            <family val="2"/>
          </rPr>
          <t>Ivon Patricia Jaramillo García:</t>
        </r>
        <r>
          <rPr>
            <sz val="9"/>
            <color indexed="81"/>
            <rFont val="Tahoma"/>
            <family val="2"/>
          </rPr>
          <t xml:space="preserve">
lo volvemos a revisar el 28 febrero.</t>
        </r>
      </text>
    </comment>
    <comment ref="I47" authorId="7" shapeId="0" xr:uid="{00000000-0006-0000-0000-00008E000000}">
      <text>
        <r>
          <rPr>
            <b/>
            <sz val="9"/>
            <color indexed="81"/>
            <rFont val="Tahoma"/>
            <family val="2"/>
          </rPr>
          <t>Ivon Patricia Jaramillo García:</t>
        </r>
        <r>
          <rPr>
            <sz val="9"/>
            <color indexed="81"/>
            <rFont val="Tahoma"/>
            <family val="2"/>
          </rPr>
          <t xml:space="preserve">
este dato sale con consulta del 07/07/2017 este sistema esta en migracion y las tasas cambiaron en su totalidad.</t>
        </r>
      </text>
    </comment>
    <comment ref="J47" authorId="7" shapeId="0" xr:uid="{00000000-0006-0000-0000-00008F000000}">
      <text>
        <r>
          <rPr>
            <b/>
            <sz val="9"/>
            <color indexed="81"/>
            <rFont val="Tahoma"/>
            <family val="2"/>
          </rPr>
          <t>Ivon Patricia Jaramillo García:</t>
        </r>
        <r>
          <rPr>
            <sz val="9"/>
            <color indexed="81"/>
            <rFont val="Tahoma"/>
            <family val="2"/>
          </rPr>
          <t xml:space="preserve">
este dato sale con consulta del 07/07/2017 este sistema esta en migracion y las tasas cambiaron en su totalidad.</t>
        </r>
      </text>
    </comment>
    <comment ref="L47" authorId="7" shapeId="0" xr:uid="{00000000-0006-0000-0000-000090000000}">
      <text>
        <r>
          <rPr>
            <b/>
            <sz val="9"/>
            <color indexed="81"/>
            <rFont val="Tahoma"/>
            <family val="2"/>
          </rPr>
          <t>Ivon Patricia Jaramillo García:</t>
        </r>
        <r>
          <rPr>
            <sz val="9"/>
            <color indexed="81"/>
            <rFont val="Tahoma"/>
            <family val="2"/>
          </rPr>
          <t xml:space="preserve">
este dato sale con consulta del 11/07/2018 este sistema esta en migracion y las tasas cambiaron en su totalidad.</t>
        </r>
      </text>
    </comment>
    <comment ref="M47" authorId="7" shapeId="0" xr:uid="{00000000-0006-0000-0000-000091000000}">
      <text>
        <r>
          <rPr>
            <b/>
            <sz val="9"/>
            <color indexed="81"/>
            <rFont val="Tahoma"/>
            <family val="2"/>
          </rPr>
          <t>Ivon Patricia Jaramillo García:</t>
        </r>
        <r>
          <rPr>
            <sz val="9"/>
            <color indexed="81"/>
            <rFont val="Tahoma"/>
            <family val="2"/>
          </rPr>
          <t xml:space="preserve">
este dato sale con consulta del 11/07/2018 este sistema esta en migracion y las tasas cambiaron en su totalidad.</t>
        </r>
      </text>
    </comment>
    <comment ref="Q47" authorId="0" shapeId="0" xr:uid="{00000000-0006-0000-0000-000092000000}">
      <text>
        <r>
          <rPr>
            <b/>
            <sz val="9"/>
            <color indexed="81"/>
            <rFont val="Tahoma"/>
            <family val="2"/>
          </rPr>
          <t>Pendiente actualización de dato de deserción por migración de SPADIES</t>
        </r>
        <r>
          <rPr>
            <sz val="9"/>
            <color indexed="81"/>
            <rFont val="Tahoma"/>
            <family val="2"/>
          </rPr>
          <t xml:space="preserve">
</t>
        </r>
      </text>
    </comment>
    <comment ref="A48" authorId="0" shapeId="0" xr:uid="{00000000-0006-0000-0000-000093000000}">
      <text>
        <r>
          <rPr>
            <b/>
            <sz val="9"/>
            <color indexed="81"/>
            <rFont val="Tahoma"/>
            <family val="2"/>
          </rPr>
          <t>Indicador aprobado en reunión del Consejo Directivo del 29 de marzo de 2019.</t>
        </r>
        <r>
          <rPr>
            <sz val="9"/>
            <color indexed="81"/>
            <rFont val="Tahoma"/>
            <family val="2"/>
          </rPr>
          <t xml:space="preserve">
</t>
        </r>
      </text>
    </comment>
    <comment ref="O48" authorId="0" shapeId="0" xr:uid="{00000000-0006-0000-0000-000094000000}">
      <text>
        <r>
          <rPr>
            <b/>
            <sz val="9"/>
            <color indexed="81"/>
            <rFont val="Tahoma"/>
            <family val="2"/>
          </rPr>
          <t>Población pregrado: 391
excluidos: 65</t>
        </r>
        <r>
          <rPr>
            <sz val="9"/>
            <color indexed="81"/>
            <rFont val="Tahoma"/>
            <family val="2"/>
          </rPr>
          <t xml:space="preserve">
</t>
        </r>
      </text>
    </comment>
    <comment ref="A49" authorId="0" shapeId="0" xr:uid="{00000000-0006-0000-0000-000095000000}">
      <text>
        <r>
          <rPr>
            <b/>
            <sz val="9"/>
            <color indexed="81"/>
            <rFont val="Tahoma"/>
            <family val="2"/>
          </rPr>
          <t>Indicador aprobado en reunión del Consejo Directivo del 29 de marzo de 2019.</t>
        </r>
        <r>
          <rPr>
            <sz val="9"/>
            <color indexed="81"/>
            <rFont val="Tahoma"/>
            <family val="2"/>
          </rPr>
          <t xml:space="preserve">
</t>
        </r>
      </text>
    </comment>
    <comment ref="O49" authorId="0" shapeId="0" xr:uid="{00000000-0006-0000-0000-000096000000}">
      <text>
        <r>
          <rPr>
            <b/>
            <sz val="9"/>
            <color indexed="81"/>
            <rFont val="Tahoma"/>
            <family val="2"/>
          </rPr>
          <t>Población pregrado: 5014
Excluidos: 588</t>
        </r>
      </text>
    </comment>
    <comment ref="A52" authorId="0" shapeId="0" xr:uid="{00000000-0006-0000-0000-000097000000}">
      <text>
        <r>
          <rPr>
            <b/>
            <sz val="9"/>
            <color indexed="81"/>
            <rFont val="Tahoma"/>
            <family val="2"/>
          </rPr>
          <t>suma de los 3 indicadores de producto: No graduados que participan en actividades de formación, graduados capacitados en segunda lengua y graduados vinculados laboralmente en actividades de docencia, investigación y extensión.</t>
        </r>
        <r>
          <rPr>
            <sz val="9"/>
            <color indexed="81"/>
            <rFont val="Tahoma"/>
            <family val="2"/>
          </rPr>
          <t xml:space="preserve">
</t>
        </r>
      </text>
    </comment>
    <comment ref="A53" authorId="0" shapeId="0" xr:uid="{00000000-0006-0000-0000-000098000000}">
      <text>
        <r>
          <rPr>
            <b/>
            <sz val="9"/>
            <color indexed="81"/>
            <rFont val="Tahoma"/>
            <family val="2"/>
          </rPr>
          <t>No de ofertas/no de hojas de vida</t>
        </r>
        <r>
          <rPr>
            <sz val="9"/>
            <color indexed="81"/>
            <rFont val="Tahoma"/>
            <family val="2"/>
          </rPr>
          <t xml:space="preserve">
</t>
        </r>
      </text>
    </comment>
    <comment ref="G53" authorId="0" shapeId="0" xr:uid="{00000000-0006-0000-0000-000099000000}">
      <text>
        <r>
          <rPr>
            <sz val="9"/>
            <color indexed="81"/>
            <rFont val="Tahoma"/>
            <family val="2"/>
          </rPr>
          <t xml:space="preserve">148 ofertas registradas en el portal y 193 hojas de vida registradas.
</t>
        </r>
      </text>
    </comment>
    <comment ref="I53" authorId="0" shapeId="0" xr:uid="{00000000-0006-0000-0000-00009A000000}">
      <text>
        <r>
          <rPr>
            <b/>
            <sz val="9"/>
            <color indexed="81"/>
            <rFont val="Tahoma"/>
            <family val="2"/>
          </rPr>
          <t>187 ofertas registradas en el portal y 382 hojas de vida</t>
        </r>
        <r>
          <rPr>
            <sz val="9"/>
            <color indexed="81"/>
            <rFont val="Tahoma"/>
            <family val="2"/>
          </rPr>
          <t xml:space="preserve">
</t>
        </r>
      </text>
    </comment>
    <comment ref="J53" authorId="0" shapeId="0" xr:uid="{00000000-0006-0000-0000-00009B000000}">
      <text>
        <r>
          <rPr>
            <b/>
            <sz val="9"/>
            <color indexed="81"/>
            <rFont val="Tahoma"/>
            <family val="2"/>
          </rPr>
          <t>90 ofertas registradas en el portal y 232 hojas de vida</t>
        </r>
        <r>
          <rPr>
            <sz val="9"/>
            <color indexed="81"/>
            <rFont val="Tahoma"/>
            <family val="2"/>
          </rPr>
          <t xml:space="preserve">
</t>
        </r>
      </text>
    </comment>
    <comment ref="J55" authorId="9" shapeId="0" xr:uid="{00000000-0006-0000-0000-00009C000000}">
      <text>
        <r>
          <rPr>
            <b/>
            <sz val="9"/>
            <color indexed="81"/>
            <rFont val="Tahoma"/>
            <family val="2"/>
          </rPr>
          <t>Yessica Jaramillo Roldán:</t>
        </r>
        <r>
          <rPr>
            <sz val="9"/>
            <color indexed="81"/>
            <rFont val="Tahoma"/>
            <family val="2"/>
          </rPr>
          <t xml:space="preserve">
</t>
        </r>
        <r>
          <rPr>
            <b/>
            <sz val="9"/>
            <color indexed="81"/>
            <rFont val="Tahoma"/>
            <family val="2"/>
          </rPr>
          <t>292:</t>
        </r>
        <r>
          <rPr>
            <sz val="9"/>
            <color indexed="81"/>
            <rFont val="Tahoma"/>
            <family val="2"/>
          </rPr>
          <t xml:space="preserve"> 137 que asistieron a congreso de bacteriología
44 que asistieron a simposio de biotecnologia
34 del 1 curso de actualizacion de planeacion y dllo
13 del 2 curso de actualizacion de planeacion y dllo
4 que asistieron a lasemana de la fac. de arquitectura 
60 que aistieron a las charlas del centro de graduados 
330: Número de graduados que participaron en las charlas programadas por las instituciones de la red enlace profesional.</t>
        </r>
      </text>
    </comment>
    <comment ref="L55" authorId="10" shapeId="0" xr:uid="{00000000-0006-0000-0000-00009D000000}">
      <text>
        <r>
          <rPr>
            <b/>
            <sz val="9"/>
            <color indexed="81"/>
            <rFont val="Tahoma"/>
            <family val="2"/>
          </rPr>
          <t>68 graduados que han participado en actividdaes de formaciòn a junio 30 de 2018</t>
        </r>
        <r>
          <rPr>
            <sz val="9"/>
            <color indexed="81"/>
            <rFont val="Tahoma"/>
            <family val="2"/>
          </rPr>
          <t xml:space="preserve">
</t>
        </r>
      </text>
    </comment>
    <comment ref="M55" authorId="0" shapeId="0" xr:uid="{00000000-0006-0000-0000-00009E000000}">
      <text>
        <r>
          <rPr>
            <b/>
            <sz val="9"/>
            <color indexed="81"/>
            <rFont val="Tahoma"/>
            <family val="2"/>
          </rPr>
          <t>192 más 68 del primer semestre</t>
        </r>
        <r>
          <rPr>
            <sz val="9"/>
            <color indexed="81"/>
            <rFont val="Tahoma"/>
            <family val="2"/>
          </rPr>
          <t xml:space="preserve">
</t>
        </r>
      </text>
    </comment>
    <comment ref="O55" authorId="0" shapeId="0" xr:uid="{00000000-0006-0000-0000-00009F000000}">
      <text>
        <r>
          <rPr>
            <b/>
            <sz val="9"/>
            <color indexed="81"/>
            <rFont val="Tahoma"/>
            <family val="2"/>
          </rPr>
          <t>81 graduados en 10 actividades.
Fuente: Graduados</t>
        </r>
        <r>
          <rPr>
            <sz val="9"/>
            <color indexed="81"/>
            <rFont val="Tahoma"/>
            <family val="2"/>
          </rPr>
          <t xml:space="preserve">
</t>
        </r>
      </text>
    </comment>
    <comment ref="G56" authorId="0" shapeId="0" xr:uid="{00000000-0006-0000-0000-0000A0000000}">
      <text>
        <r>
          <rPr>
            <b/>
            <sz val="9"/>
            <color indexed="81"/>
            <rFont val="Tahoma"/>
            <family val="2"/>
          </rPr>
          <t>De acuerdo a informe suministrado por el Centro de Lenguas, se formaron 96 graduados en el periodo 2016-2</t>
        </r>
        <r>
          <rPr>
            <sz val="9"/>
            <color indexed="81"/>
            <rFont val="Tahoma"/>
            <family val="2"/>
          </rPr>
          <t xml:space="preserve">
</t>
        </r>
      </text>
    </comment>
    <comment ref="I56" authorId="9" shapeId="0" xr:uid="{00000000-0006-0000-0000-0000A1000000}">
      <text>
        <r>
          <rPr>
            <b/>
            <sz val="9"/>
            <color indexed="81"/>
            <rFont val="Tahoma"/>
            <family val="2"/>
          </rPr>
          <t>Se solicitó eliminación del indicador ya que este no correspondia al logro de los objetivos del proceso</t>
        </r>
        <r>
          <rPr>
            <sz val="9"/>
            <color indexed="81"/>
            <rFont val="Tahoma"/>
            <family val="2"/>
          </rPr>
          <t xml:space="preserve">
</t>
        </r>
      </text>
    </comment>
    <comment ref="J56" authorId="0" shapeId="0" xr:uid="{00000000-0006-0000-0000-0000A2000000}">
      <text>
        <r>
          <rPr>
            <b/>
            <sz val="9"/>
            <color indexed="81"/>
            <rFont val="Tahoma"/>
            <family val="2"/>
          </rPr>
          <t>Según informe del Centro de Lenguas, 6 graduados cursaron cursos de inglés en la cohorte de agosto-diciembre</t>
        </r>
        <r>
          <rPr>
            <sz val="9"/>
            <color indexed="81"/>
            <rFont val="Tahoma"/>
            <family val="2"/>
          </rPr>
          <t xml:space="preserve">
</t>
        </r>
      </text>
    </comment>
    <comment ref="L56" authorId="0" shapeId="0" xr:uid="{00000000-0006-0000-0000-0000A3000000}">
      <text>
        <r>
          <rPr>
            <b/>
            <sz val="9"/>
            <color indexed="81"/>
            <rFont val="Tahoma"/>
            <family val="2"/>
          </rPr>
          <t xml:space="preserve"> 4 egresados (2 Administración, 1 Arquitectura e Ingeniera y 1 de gastronomía ), en los cursos ofrecidos dentro de la Institución en el periodo 2018-1</t>
        </r>
        <r>
          <rPr>
            <sz val="9"/>
            <color indexed="81"/>
            <rFont val="Tahoma"/>
            <family val="2"/>
          </rPr>
          <t xml:space="preserve">
</t>
        </r>
      </text>
    </comment>
    <comment ref="M56" authorId="0" shapeId="0" xr:uid="{00000000-0006-0000-0000-0000A4000000}">
      <text>
        <r>
          <rPr>
            <b/>
            <sz val="9"/>
            <color indexed="81"/>
            <rFont val="Tahoma"/>
            <family val="2"/>
          </rPr>
          <t>No se reportaron graduados matriculados en los cursos de inglés de la institución en el 2018-2</t>
        </r>
        <r>
          <rPr>
            <sz val="9"/>
            <color indexed="81"/>
            <rFont val="Tahoma"/>
            <family val="2"/>
          </rPr>
          <t xml:space="preserve">
</t>
        </r>
      </text>
    </comment>
    <comment ref="G57" authorId="0" shapeId="0" xr:uid="{00000000-0006-0000-0000-0000A5000000}">
      <text>
        <r>
          <rPr>
            <sz val="9"/>
            <color indexed="81"/>
            <rFont val="Tahoma"/>
            <family val="2"/>
          </rPr>
          <t>Doc Fac Admon:</t>
        </r>
        <r>
          <rPr>
            <b/>
            <sz val="9"/>
            <color indexed="81"/>
            <rFont val="Tahoma"/>
            <family val="2"/>
          </rPr>
          <t xml:space="preserve"> </t>
        </r>
        <r>
          <rPr>
            <sz val="9"/>
            <color indexed="81"/>
            <rFont val="Tahoma"/>
            <family val="2"/>
          </rPr>
          <t>17 
Doc Fac Sociales: 8
Doc Fac Arq: 26
Graduados contratistas: 39</t>
        </r>
      </text>
    </comment>
    <comment ref="I57" authorId="0" shapeId="0" xr:uid="{00000000-0006-0000-0000-0000A6000000}">
      <text>
        <r>
          <rPr>
            <b/>
            <sz val="9"/>
            <color indexed="81"/>
            <rFont val="Tahoma"/>
            <family val="2"/>
          </rPr>
          <t>Total 2017-1: 121</t>
        </r>
        <r>
          <rPr>
            <sz val="9"/>
            <color indexed="81"/>
            <rFont val="Tahoma"/>
            <family val="2"/>
          </rPr>
          <t xml:space="preserve">
docencia  49
contratistas directos   6
contratistas extension   66
Aumentaron 31 graduados vinculados laboralmente en la institución, respecto al total de graduados vinculados en 2016-2</t>
        </r>
      </text>
    </comment>
    <comment ref="J57" authorId="0" shapeId="0" xr:uid="{00000000-0006-0000-0000-0000A7000000}">
      <text>
        <r>
          <rPr>
            <b/>
            <sz val="9"/>
            <color indexed="81"/>
            <rFont val="Tahoma"/>
            <family val="2"/>
          </rPr>
          <t>Los graduados vinculados en docencia son 49
Los vinculados en extensión son 66
Los vinculados directos son 6
total: 121. Indicador que acumula (tiene en cuenta los 90 registrados en 2016).
Hubo un aumento de 31 graduados más en 2017, respecto al número de graduados de 2016</t>
        </r>
      </text>
    </comment>
    <comment ref="L57" authorId="0" shapeId="0" xr:uid="{00000000-0006-0000-0000-0000A8000000}">
      <text>
        <r>
          <rPr>
            <sz val="9"/>
            <color indexed="81"/>
            <rFont val="Tahoma"/>
            <family val="2"/>
          </rPr>
          <t>Extensión: 46
Docencia: 49
Directos: 6</t>
        </r>
        <r>
          <rPr>
            <b/>
            <sz val="9"/>
            <color indexed="81"/>
            <rFont val="Tahoma"/>
            <family val="2"/>
          </rPr>
          <t xml:space="preserve">
Total: 101 graduados vinculados laboralmente.
</t>
        </r>
        <r>
          <rPr>
            <sz val="9"/>
            <color indexed="81"/>
            <rFont val="Tahoma"/>
            <family val="2"/>
          </rPr>
          <t>Hubo un aumento de 11 graduados vinculados laboralmente respecto al año 2016.</t>
        </r>
      </text>
    </comment>
    <comment ref="M57" authorId="0" shapeId="0" xr:uid="{00000000-0006-0000-0000-0000A9000000}">
      <text>
        <r>
          <rPr>
            <b/>
            <sz val="9"/>
            <color indexed="81"/>
            <rFont val="Tahoma"/>
            <family val="2"/>
          </rPr>
          <t>Extensión: 31
Contratistas directos: 6
Docentes: 109</t>
        </r>
        <r>
          <rPr>
            <sz val="9"/>
            <color indexed="81"/>
            <rFont val="Tahoma"/>
            <family val="2"/>
          </rPr>
          <t xml:space="preserve">
</t>
        </r>
        <r>
          <rPr>
            <b/>
            <sz val="9"/>
            <color indexed="81"/>
            <rFont val="Tahoma"/>
            <family val="2"/>
          </rPr>
          <t xml:space="preserve">
Total: 146 graduados vinculados laboralmente.
Aumento de 56 graduados vinculados respecto al 2016
</t>
        </r>
      </text>
    </comment>
    <comment ref="O57" authorId="0" shapeId="0" xr:uid="{0A3C66D4-BE12-4273-B3B1-EB2D64728000}">
      <text>
        <r>
          <rPr>
            <b/>
            <sz val="9"/>
            <color indexed="81"/>
            <rFont val="Tahoma"/>
            <family val="2"/>
          </rPr>
          <t>Total graduados contratados: 201
101 docentes
100 en extensión</t>
        </r>
      </text>
    </comment>
    <comment ref="E58" authorId="4" shapeId="0" xr:uid="{00000000-0006-0000-0000-0000AA000000}">
      <text>
        <r>
          <rPr>
            <b/>
            <sz val="9"/>
            <color indexed="81"/>
            <rFont val="Tahoma"/>
            <family val="2"/>
          </rPr>
          <t>Va aumentando en un 5%</t>
        </r>
        <r>
          <rPr>
            <sz val="9"/>
            <color indexed="81"/>
            <rFont val="Tahoma"/>
            <family val="2"/>
          </rPr>
          <t xml:space="preserve">
</t>
        </r>
      </text>
    </comment>
    <comment ref="G58" authorId="9" shapeId="0" xr:uid="{00000000-0006-0000-0000-0000AB000000}">
      <text>
        <r>
          <rPr>
            <b/>
            <sz val="9"/>
            <color indexed="81"/>
            <rFont val="Tahoma"/>
            <family val="2"/>
          </rPr>
          <t>Yessica Jaramillo Roldán:</t>
        </r>
        <r>
          <rPr>
            <sz val="9"/>
            <color indexed="81"/>
            <rFont val="Tahoma"/>
            <family val="2"/>
          </rPr>
          <t xml:space="preserve">
Se cuenta con informacion reportada de graduados vinculados en la empresa Integral, de Arquitectura y Contrucció.
Está pendiente la aplicación de encuesta para actualizar información de la tasa de ocupación de los graduados.</t>
        </r>
      </text>
    </comment>
    <comment ref="I58" authorId="9" shapeId="0" xr:uid="{00000000-0006-0000-0000-0000AC000000}">
      <text>
        <r>
          <rPr>
            <b/>
            <sz val="9"/>
            <color indexed="81"/>
            <rFont val="Tahoma"/>
            <family val="2"/>
          </rPr>
          <t>13 graduados vinculados de las vacantes que se registraron en el portal en 2017</t>
        </r>
        <r>
          <rPr>
            <sz val="9"/>
            <color indexed="81"/>
            <rFont val="Tahoma"/>
            <family val="2"/>
          </rPr>
          <t xml:space="preserve">
</t>
        </r>
      </text>
    </comment>
    <comment ref="J58" authorId="0" shapeId="0" xr:uid="{00000000-0006-0000-0000-0000AD000000}">
      <text>
        <r>
          <rPr>
            <b/>
            <sz val="9"/>
            <color indexed="81"/>
            <rFont val="Tahoma"/>
            <family val="2"/>
          </rPr>
          <t>Se mantiene la tasa de ocupación</t>
        </r>
        <r>
          <rPr>
            <sz val="9"/>
            <color indexed="81"/>
            <rFont val="Tahoma"/>
            <family val="2"/>
          </rPr>
          <t xml:space="preserve">
</t>
        </r>
      </text>
    </comment>
    <comment ref="L58" authorId="10" shapeId="0" xr:uid="{00000000-0006-0000-0000-0000AE000000}">
      <text>
        <r>
          <rPr>
            <b/>
            <sz val="9"/>
            <color indexed="81"/>
            <rFont val="Tahoma"/>
            <family val="2"/>
          </rPr>
          <t xml:space="preserve">22 graduados vinculados a junio 30 de 2018
</t>
        </r>
        <r>
          <rPr>
            <sz val="9"/>
            <color indexed="81"/>
            <rFont val="Tahoma"/>
            <family val="2"/>
          </rPr>
          <t xml:space="preserve">
</t>
        </r>
      </text>
    </comment>
    <comment ref="M58" authorId="0" shapeId="0" xr:uid="{00000000-0006-0000-0000-0000AF000000}">
      <text>
        <r>
          <rPr>
            <b/>
            <sz val="9"/>
            <color indexed="81"/>
            <rFont val="Tahoma"/>
            <family val="2"/>
          </rPr>
          <t>tasa de vinculación= (27 vinculados/147 vacantes)*100</t>
        </r>
        <r>
          <rPr>
            <sz val="9"/>
            <color indexed="81"/>
            <rFont val="Tahoma"/>
            <family val="2"/>
          </rPr>
          <t xml:space="preserve">
</t>
        </r>
      </text>
    </comment>
    <comment ref="O58" authorId="9" shapeId="0" xr:uid="{00000000-0006-0000-0000-0000B0000000}">
      <text>
        <r>
          <rPr>
            <sz val="9"/>
            <color indexed="81"/>
            <rFont val="Tahoma"/>
            <family val="2"/>
          </rPr>
          <t xml:space="preserve">de 77 vacantes se vincularon 16 graduados y se encontró lo siguiente:
16 vacantes no tuvieron postulaciones por parte de los graduados
23 vacantes aun no tienen respuesta por parte de las empresas
12 vacantes pendientes de seguimiento (para esperar la finalización de los procesos de selección)
10 no fueron contratados 
</t>
        </r>
      </text>
    </comment>
    <comment ref="E59" authorId="5" shapeId="0" xr:uid="{00000000-0006-0000-0000-0000B1000000}">
      <text>
        <r>
          <rPr>
            <b/>
            <sz val="9"/>
            <color indexed="81"/>
            <rFont val="Tahoma"/>
            <family val="2"/>
          </rPr>
          <t>Medios:</t>
        </r>
        <r>
          <rPr>
            <sz val="9"/>
            <color indexed="81"/>
            <rFont val="Tahoma"/>
            <family val="2"/>
          </rPr>
          <t xml:space="preserve">
acumulado</t>
        </r>
      </text>
    </comment>
    <comment ref="I59" authorId="0" shapeId="0" xr:uid="{00000000-0006-0000-0000-0000B2000000}">
      <text>
        <r>
          <rPr>
            <b/>
            <sz val="9"/>
            <color indexed="81"/>
            <rFont val="Tahoma"/>
            <family val="2"/>
          </rPr>
          <t>Isabel Cristina Jimenez Londoño:</t>
        </r>
        <r>
          <rPr>
            <sz val="9"/>
            <color indexed="81"/>
            <rFont val="Tahoma"/>
            <family val="2"/>
          </rPr>
          <t xml:space="preserve">
39 ofertas y 72 vacantes</t>
        </r>
      </text>
    </comment>
    <comment ref="J59" authorId="9" shapeId="0" xr:uid="{00000000-0006-0000-0000-0000B3000000}">
      <text>
        <r>
          <rPr>
            <b/>
            <sz val="9"/>
            <color indexed="81"/>
            <rFont val="Tahoma"/>
            <family val="2"/>
          </rPr>
          <t>Yessica Jaramillo Roldán:</t>
        </r>
        <r>
          <rPr>
            <sz val="9"/>
            <color indexed="81"/>
            <rFont val="Tahoma"/>
            <family val="2"/>
          </rPr>
          <t xml:space="preserve">
90 ofertas y 140 vacantes</t>
        </r>
      </text>
    </comment>
    <comment ref="M59" authorId="0" shapeId="0" xr:uid="{00000000-0006-0000-0000-0000B4000000}">
      <text>
        <r>
          <rPr>
            <b/>
            <sz val="9"/>
            <color indexed="81"/>
            <rFont val="Tahoma"/>
            <family val="2"/>
          </rPr>
          <t>Ofertas registradas a  2018</t>
        </r>
        <r>
          <rPr>
            <sz val="9"/>
            <color indexed="81"/>
            <rFont val="Tahoma"/>
            <family val="2"/>
          </rPr>
          <t xml:space="preserve">
</t>
        </r>
      </text>
    </comment>
    <comment ref="O59" authorId="9" shapeId="0" xr:uid="{00000000-0006-0000-0000-0000B5000000}">
      <text>
        <r>
          <rPr>
            <sz val="9"/>
            <color indexed="81"/>
            <rFont val="Tahoma"/>
            <family val="2"/>
          </rPr>
          <t xml:space="preserve">En total se registraron 92 vacantes en el portal de las cuales solo se tienen en cuenta 77, por lo siguiente:
4 vacantes registradas eran dirigidas a practicantes
10 vacantes no coincidian con los perfiles de los graduados colmayor
1 vacante fue interrumpida por la empresa
</t>
        </r>
      </text>
    </comment>
    <comment ref="E60" authorId="5" shapeId="0" xr:uid="{00000000-0006-0000-0000-0000B6000000}">
      <text>
        <r>
          <rPr>
            <b/>
            <sz val="9"/>
            <color indexed="81"/>
            <rFont val="Tahoma"/>
            <family val="2"/>
          </rPr>
          <t>Medios:</t>
        </r>
        <r>
          <rPr>
            <sz val="9"/>
            <color indexed="81"/>
            <rFont val="Tahoma"/>
            <family val="2"/>
          </rPr>
          <t xml:space="preserve">
acumulado</t>
        </r>
      </text>
    </comment>
    <comment ref="J60" authorId="9" shapeId="0" xr:uid="{00000000-0006-0000-0000-0000B7000000}">
      <text>
        <r>
          <rPr>
            <b/>
            <sz val="9"/>
            <color indexed="81"/>
            <rFont val="Tahoma"/>
            <family val="2"/>
          </rPr>
          <t>Yessica Jaramillo Roldán:</t>
        </r>
        <r>
          <rPr>
            <sz val="9"/>
            <color indexed="81"/>
            <rFont val="Tahoma"/>
            <family val="2"/>
          </rPr>
          <t xml:space="preserve">
nuevas Hojas de Vida inscritas</t>
        </r>
      </text>
    </comment>
    <comment ref="L60" authorId="10" shapeId="0" xr:uid="{00000000-0006-0000-0000-0000B8000000}">
      <text>
        <r>
          <rPr>
            <b/>
            <sz val="9"/>
            <color indexed="81"/>
            <rFont val="Tahoma"/>
            <family val="2"/>
          </rPr>
          <t>Graduados registrados en el portal de trabajo a junio 30 de 2018
NUEVAS</t>
        </r>
      </text>
    </comment>
    <comment ref="M60" authorId="0" shapeId="0" xr:uid="{00000000-0006-0000-0000-0000B9000000}">
      <text>
        <r>
          <rPr>
            <b/>
            <sz val="9"/>
            <color indexed="81"/>
            <rFont val="Tahoma"/>
            <family val="2"/>
          </rPr>
          <t>Graduados registrados en el portal de trabajo a 2018
NUEVAS</t>
        </r>
      </text>
    </comment>
    <comment ref="J61" authorId="9" shapeId="0" xr:uid="{00000000-0006-0000-0000-0000BA000000}">
      <text>
        <r>
          <rPr>
            <b/>
            <sz val="9"/>
            <color indexed="81"/>
            <rFont val="Tahoma"/>
            <family val="2"/>
          </rPr>
          <t>Yessica Jaramillo Roldán:</t>
        </r>
        <r>
          <rPr>
            <sz val="9"/>
            <color indexed="81"/>
            <rFont val="Tahoma"/>
            <family val="2"/>
          </rPr>
          <t xml:space="preserve">
empresas nuevas registradas</t>
        </r>
      </text>
    </comment>
    <comment ref="L61" authorId="9" shapeId="0" xr:uid="{00000000-0006-0000-0000-0000BB000000}">
      <text>
        <r>
          <rPr>
            <b/>
            <sz val="9"/>
            <color indexed="81"/>
            <rFont val="Tahoma"/>
            <family val="2"/>
          </rPr>
          <t>SE TENIAN 462 A 2017, AUMENTARON 60 A 2018-1</t>
        </r>
      </text>
    </comment>
    <comment ref="M61" authorId="0" shapeId="0" xr:uid="{00000000-0006-0000-0000-0000BC000000}">
      <text>
        <r>
          <rPr>
            <b/>
            <sz val="9"/>
            <color indexed="81"/>
            <rFont val="Tahoma"/>
            <family val="2"/>
          </rPr>
          <t>En el año 2018 se registraron 109 empresas nuevas, para un total acumulado de 571 empresas a 2018, Según los informes mensuales de la bolsa de empleo adjuntos.</t>
        </r>
        <r>
          <rPr>
            <sz val="9"/>
            <color indexed="81"/>
            <rFont val="Tahoma"/>
            <family val="2"/>
          </rPr>
          <t xml:space="preserve">
</t>
        </r>
      </text>
    </comment>
    <comment ref="D62" authorId="0" shapeId="0" xr:uid="{00000000-0006-0000-0000-0000BD000000}">
      <text>
        <r>
          <rPr>
            <b/>
            <sz val="9"/>
            <color indexed="81"/>
            <rFont val="Tahoma"/>
            <family val="2"/>
          </rPr>
          <t>en 2016</t>
        </r>
      </text>
    </comment>
    <comment ref="I62" authorId="0" shapeId="0" xr:uid="{00000000-0006-0000-0000-0000BE000000}">
      <text>
        <r>
          <rPr>
            <b/>
            <sz val="9"/>
            <color indexed="81"/>
            <rFont val="Tahoma"/>
            <family val="2"/>
          </rPr>
          <t>Isabel Cristina Jimenez Londoño:</t>
        </r>
        <r>
          <rPr>
            <sz val="9"/>
            <color indexed="81"/>
            <rFont val="Tahoma"/>
            <family val="2"/>
          </rPr>
          <t xml:space="preserve">
Se mantienen los 5 estudios de inserción y trayectoria laboral de los programas: Administración de Empresas Turísticas,Biotecnología, Construcciones Civiles, Tecnología en Delineante de Arquitectura, Tecnología en Gastronomía.</t>
        </r>
      </text>
    </comment>
    <comment ref="J62" authorId="9" shapeId="0" xr:uid="{00000000-0006-0000-0000-0000BF000000}">
      <text>
        <r>
          <rPr>
            <b/>
            <sz val="9"/>
            <color indexed="81"/>
            <rFont val="Tahoma"/>
            <family val="2"/>
          </rPr>
          <t>Estudio de inserción y trayectoria laboral de los graduados de Arquitectura.</t>
        </r>
        <r>
          <rPr>
            <sz val="9"/>
            <color indexed="81"/>
            <rFont val="Tahoma"/>
            <family val="2"/>
          </rPr>
          <t xml:space="preserve">
</t>
        </r>
      </text>
    </comment>
    <comment ref="M62" authorId="0" shapeId="0" xr:uid="{00000000-0006-0000-0000-0000C0000000}">
      <text>
        <r>
          <rPr>
            <b/>
            <sz val="9"/>
            <color indexed="81"/>
            <rFont val="Tahoma"/>
            <family val="2"/>
          </rPr>
          <t>Estudio del programa Construcciones Civiles e informe de la situación laboral de los graduados, realizado desde el Centro de Graduados.</t>
        </r>
        <r>
          <rPr>
            <sz val="9"/>
            <color indexed="81"/>
            <rFont val="Tahoma"/>
            <family val="2"/>
          </rPr>
          <t xml:space="preserve">
</t>
        </r>
      </text>
    </comment>
    <comment ref="O62" authorId="9" shapeId="0" xr:uid="{00000000-0006-0000-0000-0000C1000000}">
      <text>
        <r>
          <rPr>
            <sz val="9"/>
            <color indexed="81"/>
            <rFont val="Tahoma"/>
            <family val="2"/>
          </rPr>
          <t xml:space="preserve">Los estudios de seguimiento a graduados se encuentran en proceso, están en la fase de prueba para comenzar el trabajo de campo.
Éstos estudios se están realizando para todos los programas de pregrado que ya cuentan con cohorte de graduados.
Biotecnología
Bacteriología y Laboratorio Clínico
Administración de Empresas Turísticas
Tecnología en Gesión deServicios Gastronómicos
Planeación y Desarrollo Social
Tecnología en GestióN Comunitaria
Arquitectura
Construcciones Civiles
Ingeniería Ambiental
Tecnología en Delineante de Arquitectura e Ingeniería 
</t>
        </r>
      </text>
    </comment>
    <comment ref="A63" authorId="0" shapeId="0" xr:uid="{00000000-0006-0000-0000-0000C2000000}">
      <text>
        <r>
          <rPr>
            <sz val="9"/>
            <color indexed="81"/>
            <rFont val="Tahoma"/>
            <family val="2"/>
          </rPr>
          <t xml:space="preserve">Aumento de la tasa
</t>
        </r>
      </text>
    </comment>
    <comment ref="I63" authorId="9" shapeId="0" xr:uid="{00000000-0006-0000-0000-0000C3000000}">
      <text>
        <r>
          <rPr>
            <sz val="9"/>
            <color indexed="81"/>
            <rFont val="Tahoma"/>
            <family val="2"/>
          </rPr>
          <t>se lograron actualizar 465 graduados mas a lo que va de 2017</t>
        </r>
        <r>
          <rPr>
            <sz val="9"/>
            <color indexed="81"/>
            <rFont val="Tahoma"/>
            <family val="2"/>
          </rPr>
          <t xml:space="preserve">
</t>
        </r>
      </text>
    </comment>
    <comment ref="J63" authorId="9" shapeId="0" xr:uid="{00000000-0006-0000-0000-0000C4000000}">
      <text>
        <r>
          <rPr>
            <b/>
            <sz val="9"/>
            <color indexed="81"/>
            <rFont val="Tahoma"/>
            <family val="2"/>
          </rPr>
          <t>Yessica Jaramillo Roldán:</t>
        </r>
        <r>
          <rPr>
            <sz val="9"/>
            <color indexed="81"/>
            <rFont val="Tahoma"/>
            <family val="2"/>
          </rPr>
          <t xml:space="preserve">
de 9436 graduados se tienen actualizados los datos de 5411, para un 57,34%.
De 2016 a 2017 se aumentó la actualización un 24,94%</t>
        </r>
      </text>
    </comment>
    <comment ref="L63" authorId="0" shapeId="0" xr:uid="{00000000-0006-0000-0000-0000C5000000}">
      <text>
        <r>
          <rPr>
            <b/>
            <sz val="9"/>
            <color indexed="81"/>
            <rFont val="Tahoma"/>
            <family val="2"/>
          </rPr>
          <t>Se calculó así: 
Total de graduados actualizados/total graduados*100 = 6020/10080, para un 59,7% de actualización.
Aumento de la actualización del 2016 al 2018-1 del 27,3%</t>
        </r>
      </text>
    </comment>
    <comment ref="M63" authorId="0" shapeId="0" xr:uid="{00000000-0006-0000-0000-0000C6000000}">
      <text>
        <r>
          <rPr>
            <b/>
            <sz val="9"/>
            <color indexed="81"/>
            <rFont val="Tahoma"/>
            <family val="2"/>
          </rPr>
          <t>Actualización 2018-2: 55%
Aumento del 2016 al 2018: 22,6%</t>
        </r>
      </text>
    </comment>
    <comment ref="O63" authorId="9" shapeId="0" xr:uid="{00000000-0006-0000-0000-0000C7000000}">
      <text>
        <r>
          <rPr>
            <b/>
            <sz val="9"/>
            <color indexed="81"/>
            <rFont val="Tahoma"/>
            <family val="2"/>
          </rPr>
          <t xml:space="preserve">De un total de 10,910 graduados de pregrado y posgrado se tiene datos de contacto actualizados de 6,828 graduados.
Tasa de actualización a 2019-1: 63% </t>
        </r>
        <r>
          <rPr>
            <sz val="9"/>
            <color indexed="81"/>
            <rFont val="Tahoma"/>
            <family val="2"/>
          </rPr>
          <t xml:space="preserve">
</t>
        </r>
        <r>
          <rPr>
            <b/>
            <sz val="9"/>
            <color indexed="81"/>
            <rFont val="Tahoma"/>
            <family val="2"/>
          </rPr>
          <t>Aumento del 2016 a 2019-1: 30,6%</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Isabel Cristina Jimenez Londoño</author>
    <author>Ángela María Gaviria Nuñez</author>
    <author>Medios</author>
  </authors>
  <commentList>
    <comment ref="I9" authorId="0" shapeId="0" xr:uid="{00000000-0006-0000-0100-000001000000}">
      <text>
        <r>
          <rPr>
            <b/>
            <sz val="9"/>
            <color indexed="81"/>
            <rFont val="Tahoma"/>
            <family val="2"/>
          </rPr>
          <t xml:space="preserve">Isabel Cristina Jimenez Londoño:
</t>
        </r>
        <r>
          <rPr>
            <sz val="9"/>
            <color indexed="81"/>
            <rFont val="Tahoma"/>
            <family val="2"/>
          </rPr>
          <t>2 grupos categorizados en B: Grupo de Investigación Empresarial y Turístico -GIET-</t>
        </r>
        <r>
          <rPr>
            <b/>
            <sz val="9"/>
            <color indexed="81"/>
            <rFont val="Tahoma"/>
            <family val="2"/>
          </rPr>
          <t xml:space="preserve"> </t>
        </r>
        <r>
          <rPr>
            <sz val="9"/>
            <color indexed="81"/>
            <rFont val="Tahoma"/>
            <family val="2"/>
          </rPr>
          <t xml:space="preserve">y Biociencias.
1 categorizado en C: Ambiente, Hábitat y Sostenibilidad.
1 reconocido: Estudios en Desarrollo Local y Gestión Territorial </t>
        </r>
      </text>
    </comment>
    <comment ref="J9" authorId="0" shapeId="0" xr:uid="{00000000-0006-0000-0100-000002000000}">
      <text>
        <r>
          <rPr>
            <b/>
            <sz val="9"/>
            <color indexed="81"/>
            <rFont val="Tahoma"/>
            <family val="2"/>
          </rPr>
          <t>3 en categoría B (Ambienta, hábitat y sostenibilidad; GIET, Biociencias) 1 en categoría C (Estudios sobre desarrollo local y gestión territorial)</t>
        </r>
        <r>
          <rPr>
            <sz val="9"/>
            <color indexed="81"/>
            <rFont val="Tahoma"/>
            <family val="2"/>
          </rPr>
          <t xml:space="preserve">
</t>
        </r>
      </text>
    </comment>
    <comment ref="L9" authorId="0" shapeId="0" xr:uid="{00000000-0006-0000-0100-000003000000}">
      <text>
        <r>
          <rPr>
            <b/>
            <sz val="9"/>
            <color indexed="81"/>
            <rFont val="Tahoma"/>
            <family val="2"/>
          </rPr>
          <t>3 en categoría B (Ambienta, hábitat y sostenibilidad; GIET, Biociencias) 1 en categoría C (Estudios sobre desarrollo local y gestión territorial)</t>
        </r>
        <r>
          <rPr>
            <sz val="9"/>
            <color indexed="81"/>
            <rFont val="Tahoma"/>
            <family val="2"/>
          </rPr>
          <t xml:space="preserve">
</t>
        </r>
      </text>
    </comment>
    <comment ref="M9" authorId="0" shapeId="0" xr:uid="{00000000-0006-0000-0100-000004000000}">
      <text>
        <r>
          <rPr>
            <b/>
            <sz val="9"/>
            <color indexed="81"/>
            <rFont val="Tahoma"/>
            <family val="2"/>
          </rPr>
          <t>3 en categoría B (Ambienta, hábitat y sostenibilidad; GIET, Biociencias) 1 en categoría C (Estudios sobre desarrollo local y gestión territorial)</t>
        </r>
        <r>
          <rPr>
            <sz val="9"/>
            <color indexed="81"/>
            <rFont val="Tahoma"/>
            <family val="2"/>
          </rPr>
          <t xml:space="preserve">
</t>
        </r>
      </text>
    </comment>
    <comment ref="E10" authorId="0" shapeId="0" xr:uid="{00000000-0006-0000-0100-000005000000}">
      <text>
        <r>
          <rPr>
            <b/>
            <sz val="9"/>
            <color indexed="81"/>
            <rFont val="Tahoma"/>
            <family val="2"/>
          </rPr>
          <t>Isabel Cristina Jimenez Londoño:</t>
        </r>
        <r>
          <rPr>
            <sz val="9"/>
            <color indexed="81"/>
            <rFont val="Tahoma"/>
            <family val="2"/>
          </rPr>
          <t xml:space="preserve">
Auxiliares/pasantes de investigación y jóvenes investigadores</t>
        </r>
      </text>
    </comment>
    <comment ref="I10" authorId="1" shapeId="0" xr:uid="{00000000-0006-0000-0100-000006000000}">
      <text>
        <r>
          <rPr>
            <b/>
            <sz val="9"/>
            <color indexed="81"/>
            <rFont val="Tahoma"/>
            <family val="2"/>
          </rPr>
          <t>Ángela María Gaviria Nuñez:</t>
        </r>
        <r>
          <rPr>
            <sz val="9"/>
            <color indexed="81"/>
            <rFont val="Tahoma"/>
            <family val="2"/>
          </rPr>
          <t xml:space="preserve">
236 estudiantes en semilleros:
SIARI
SICA
CITED
A+D
SI INVESTIGUEMOS
CULTURA GATRONOMICA
SIPLADES
TEJIENDO CONOCIMIENTO
AGORA
SIFACS</t>
        </r>
      </text>
    </comment>
    <comment ref="J10" authorId="0" shapeId="0" xr:uid="{00000000-0006-0000-0100-000007000000}">
      <text>
        <r>
          <rPr>
            <b/>
            <sz val="9"/>
            <color indexed="81"/>
            <rFont val="Tahoma"/>
            <family val="2"/>
          </rPr>
          <t>Isabel Cristina Jimenez Londoño:</t>
        </r>
        <r>
          <rPr>
            <sz val="9"/>
            <color indexed="81"/>
            <rFont val="Tahoma"/>
            <family val="2"/>
          </rPr>
          <t xml:space="preserve">
40 auxiliares/pasantes de investigación 3 estudiantes en semilleros.</t>
        </r>
      </text>
    </comment>
    <comment ref="L10" authorId="0" shapeId="0" xr:uid="{00000000-0006-0000-0100-000008000000}">
      <text>
        <r>
          <rPr>
            <b/>
            <sz val="9"/>
            <color indexed="81"/>
            <rFont val="Tahoma"/>
            <family val="2"/>
          </rPr>
          <t xml:space="preserve">12 auxiliares
6 pasantes
</t>
        </r>
      </text>
    </comment>
    <comment ref="M10" authorId="0" shapeId="0" xr:uid="{00000000-0006-0000-0100-000009000000}">
      <text>
        <r>
          <rPr>
            <b/>
            <sz val="9"/>
            <color indexed="81"/>
            <rFont val="Tahoma"/>
            <family val="2"/>
          </rPr>
          <t>15 de las Facultades de Administración, Arquitectura y Sociales.
14 de la Facultad de Ciencias de la Salud.
2 auxiliares Si Investiguemos.</t>
        </r>
      </text>
    </comment>
    <comment ref="O10" authorId="0" shapeId="0" xr:uid="{EAD3CA53-6995-40FF-B93B-5E659C9C1524}">
      <text>
        <r>
          <rPr>
            <b/>
            <sz val="9"/>
            <color indexed="81"/>
            <rFont val="Tahoma"/>
            <family val="2"/>
          </rPr>
          <t>No se repoetó la información de estudiantes en investigación</t>
        </r>
        <r>
          <rPr>
            <sz val="9"/>
            <color indexed="81"/>
            <rFont val="Tahoma"/>
            <family val="2"/>
          </rPr>
          <t xml:space="preserve">
</t>
        </r>
      </text>
    </comment>
    <comment ref="L12" authorId="0" shapeId="0" xr:uid="{00000000-0006-0000-0100-00000A000000}">
      <text>
        <r>
          <rPr>
            <b/>
            <sz val="9"/>
            <color indexed="81"/>
            <rFont val="Tahoma"/>
            <family val="2"/>
          </rPr>
          <t>Fuente: Investigación</t>
        </r>
        <r>
          <rPr>
            <sz val="9"/>
            <color indexed="81"/>
            <rFont val="Tahoma"/>
            <family val="2"/>
          </rPr>
          <t xml:space="preserve">
</t>
        </r>
      </text>
    </comment>
    <comment ref="M12" authorId="0" shapeId="0" xr:uid="{00000000-0006-0000-0100-00000B000000}">
      <text>
        <r>
          <rPr>
            <b/>
            <sz val="9"/>
            <color indexed="81"/>
            <rFont val="Tahoma"/>
            <family val="2"/>
          </rPr>
          <t>Fuente: Investigación</t>
        </r>
        <r>
          <rPr>
            <sz val="9"/>
            <color indexed="81"/>
            <rFont val="Tahoma"/>
            <family val="2"/>
          </rPr>
          <t xml:space="preserve">
</t>
        </r>
      </text>
    </comment>
    <comment ref="O12" authorId="0" shapeId="0" xr:uid="{00000000-0006-0000-0100-00000C000000}">
      <text>
        <r>
          <rPr>
            <b/>
            <sz val="9"/>
            <color indexed="81"/>
            <rFont val="Tahoma"/>
            <family val="2"/>
          </rPr>
          <t>34 de grupos y 16 de semilleristas</t>
        </r>
        <r>
          <rPr>
            <sz val="9"/>
            <color indexed="81"/>
            <rFont val="Tahoma"/>
            <family val="2"/>
          </rPr>
          <t xml:space="preserve">
</t>
        </r>
      </text>
    </comment>
    <comment ref="L13" authorId="0" shapeId="0" xr:uid="{00000000-0006-0000-0100-00000D000000}">
      <text>
        <r>
          <rPr>
            <b/>
            <sz val="9"/>
            <color indexed="81"/>
            <rFont val="Tahoma"/>
            <family val="2"/>
          </rPr>
          <t>Fuente: Investigación</t>
        </r>
        <r>
          <rPr>
            <sz val="9"/>
            <color indexed="81"/>
            <rFont val="Tahoma"/>
            <family val="2"/>
          </rPr>
          <t xml:space="preserve">
68 de estudiantes
7 de docentes</t>
        </r>
      </text>
    </comment>
    <comment ref="M13" authorId="0" shapeId="0" xr:uid="{00000000-0006-0000-0100-00000E000000}">
      <text>
        <r>
          <rPr>
            <b/>
            <sz val="9"/>
            <color indexed="81"/>
            <rFont val="Tahoma"/>
            <family val="2"/>
          </rPr>
          <t>40 de docentes y 106 de estudiantes</t>
        </r>
        <r>
          <rPr>
            <sz val="9"/>
            <color indexed="81"/>
            <rFont val="Tahoma"/>
            <family val="2"/>
          </rPr>
          <t xml:space="preserve">
</t>
        </r>
      </text>
    </comment>
    <comment ref="O13" authorId="0" shapeId="0" xr:uid="{1E9D9306-4349-4897-A31A-7D7A723E60C6}">
      <text>
        <r>
          <rPr>
            <b/>
            <sz val="9"/>
            <color indexed="81"/>
            <rFont val="Tahoma"/>
            <family val="2"/>
          </rPr>
          <t>5 ponencias de docentes, 46 de estudiantes y 1 de egresada.</t>
        </r>
      </text>
    </comment>
    <comment ref="L14" authorId="0" shapeId="0" xr:uid="{00000000-0006-0000-0100-00000F000000}">
      <text>
        <r>
          <rPr>
            <b/>
            <sz val="9"/>
            <color indexed="81"/>
            <rFont val="Tahoma"/>
            <family val="2"/>
          </rPr>
          <t>Fuente: Investigación</t>
        </r>
        <r>
          <rPr>
            <sz val="9"/>
            <color indexed="81"/>
            <rFont val="Tahoma"/>
            <family val="2"/>
          </rPr>
          <t xml:space="preserve">
</t>
        </r>
      </text>
    </comment>
    <comment ref="O14" authorId="0" shapeId="0" xr:uid="{97CC76C5-146C-49D0-B800-BBAC41EBA9DB}">
      <text>
        <r>
          <rPr>
            <b/>
            <sz val="9"/>
            <color indexed="81"/>
            <rFont val="Tahoma"/>
            <family val="2"/>
          </rPr>
          <t>Artículos de la Facultad de Ciencias de la Salud.</t>
        </r>
      </text>
    </comment>
    <comment ref="I15" authorId="0" shapeId="0" xr:uid="{00000000-0006-0000-0100-000010000000}">
      <text>
        <r>
          <rPr>
            <b/>
            <sz val="9"/>
            <color indexed="81"/>
            <rFont val="Tahoma"/>
            <family val="2"/>
          </rPr>
          <t>Isabel Cristina Jimenez Londoño:</t>
        </r>
        <r>
          <rPr>
            <sz val="9"/>
            <color indexed="81"/>
            <rFont val="Tahoma"/>
            <family val="2"/>
          </rPr>
          <t xml:space="preserve">
Se espera publicar 5 libros para el período 2017-2. A la fecha se encuentran edición con la Remington</t>
        </r>
      </text>
    </comment>
    <comment ref="J15" authorId="1" shapeId="0" xr:uid="{00000000-0006-0000-0100-000011000000}">
      <text>
        <r>
          <rPr>
            <b/>
            <sz val="9"/>
            <color indexed="81"/>
            <rFont val="Tahoma"/>
            <family val="2"/>
          </rPr>
          <t>Ángela María Gaviria Nuñez:</t>
        </r>
        <r>
          <rPr>
            <sz val="9"/>
            <color indexed="81"/>
            <rFont val="Tahoma"/>
            <family val="2"/>
          </rPr>
          <t xml:space="preserve">
2 de Claudia, Costos, Gonzaga, Héctor, construcción.</t>
        </r>
      </text>
    </comment>
    <comment ref="L15" authorId="0" shapeId="0" xr:uid="{00000000-0006-0000-0100-000012000000}">
      <text>
        <r>
          <rPr>
            <sz val="9"/>
            <color indexed="81"/>
            <rFont val="Tahoma"/>
            <family val="2"/>
          </rPr>
          <t xml:space="preserve">Museos
</t>
        </r>
      </text>
    </comment>
    <comment ref="M15" authorId="0" shapeId="0" xr:uid="{00000000-0006-0000-0100-000013000000}">
      <text>
        <r>
          <rPr>
            <b/>
            <sz val="9"/>
            <color indexed="81"/>
            <rFont val="Tahoma"/>
            <family val="2"/>
          </rPr>
          <t xml:space="preserve">1. Libro: Museo de Antioquia. Públicos, estrategias y retos
Claudia Maria Giraldo Velasquez.
2. Libro: Presupuesto y programación de obras. Conceptos básicos Elizaeth Serna Gutierrez
</t>
        </r>
      </text>
    </comment>
    <comment ref="O15" authorId="0" shapeId="0" xr:uid="{00000000-0006-0000-0100-000014000000}">
      <text>
        <r>
          <rPr>
            <b/>
            <sz val="9"/>
            <color indexed="81"/>
            <rFont val="Tahoma"/>
            <family val="2"/>
          </rPr>
          <t>Libro: manual para la asignatura de costos.</t>
        </r>
        <r>
          <rPr>
            <sz val="9"/>
            <color indexed="81"/>
            <rFont val="Tahoma"/>
            <family val="2"/>
          </rPr>
          <t xml:space="preserve">
</t>
        </r>
        <r>
          <rPr>
            <b/>
            <sz val="9"/>
            <color indexed="81"/>
            <rFont val="Tahoma"/>
            <family val="2"/>
          </rPr>
          <t xml:space="preserve"> 3 capítulos de libro.</t>
        </r>
      </text>
    </comment>
    <comment ref="I16" authorId="0" shapeId="0" xr:uid="{00000000-0006-0000-0100-000015000000}">
      <text>
        <r>
          <rPr>
            <b/>
            <sz val="9"/>
            <color indexed="81"/>
            <rFont val="Tahoma"/>
            <family val="2"/>
          </rPr>
          <t>Isabel Cristina Jimenez Londoño:</t>
        </r>
        <r>
          <rPr>
            <sz val="9"/>
            <color indexed="81"/>
            <rFont val="Tahoma"/>
            <family val="2"/>
          </rPr>
          <t xml:space="preserve">
- 2017. La patente LED (ULCLED), recibió en abril 6 de 2017, patente de aplicación No. 201380033445.3 por parte del State Intellectual Property Office of the People's, Republica de China
-diseño industrial SOFA y SOFACAMA</t>
        </r>
      </text>
    </comment>
    <comment ref="J16" authorId="0" shapeId="0" xr:uid="{00000000-0006-0000-0100-000016000000}">
      <text>
        <r>
          <rPr>
            <sz val="9"/>
            <color indexed="81"/>
            <rFont val="Tahoma"/>
            <family val="2"/>
          </rPr>
          <t>2017. La patente LED (ULCLED), recibió en abril 6 de 2017, patente de aplicación No. 201380033445.3 por parte del State Intellectual Property Office of the People's, Republica de China
-diseño industrial SOFA y SOFACAMA
4 solicitudes de patentes</t>
        </r>
      </text>
    </comment>
    <comment ref="M16" authorId="0" shapeId="0" xr:uid="{00000000-0006-0000-0100-000017000000}">
      <text>
        <r>
          <rPr>
            <b/>
            <sz val="9"/>
            <color indexed="81"/>
            <rFont val="Tahoma"/>
            <family val="2"/>
          </rPr>
          <t xml:space="preserve">1. Control de programación de obra de proyectos de construcción utilizando el método de ritmos con complemento en microsoft project y exportación de datos a Excel. Sergio Andrés Arboleda López
2. Control de programación de obra de proyectos de costrucion utilizando el metodo de ritmos con complemento en Microsoft proyect y Exportacion de Datos a Excel. Elizabeth Serna Guitierrez
</t>
        </r>
        <r>
          <rPr>
            <sz val="9"/>
            <color indexed="81"/>
            <rFont val="Tahoma"/>
            <family val="2"/>
          </rPr>
          <t xml:space="preserve">
</t>
        </r>
      </text>
    </comment>
    <comment ref="G17" authorId="0" shapeId="0" xr:uid="{00000000-0006-0000-0100-000018000000}">
      <text>
        <r>
          <rPr>
            <b/>
            <sz val="9"/>
            <color indexed="81"/>
            <rFont val="Tahoma"/>
            <family val="2"/>
          </rPr>
          <t>ACAC, RED COLSI, CLACSO, ASCILA, ACIET, RITA, REDULAC, UITC</t>
        </r>
        <r>
          <rPr>
            <sz val="9"/>
            <color indexed="81"/>
            <rFont val="Tahoma"/>
            <family val="2"/>
          </rPr>
          <t xml:space="preserve">
</t>
        </r>
      </text>
    </comment>
    <comment ref="I17" authorId="0" shapeId="0" xr:uid="{00000000-0006-0000-0100-000019000000}">
      <text>
        <r>
          <rPr>
            <b/>
            <sz val="9"/>
            <color indexed="81"/>
            <rFont val="Tahoma"/>
            <family val="2"/>
          </rPr>
          <t>Isabel Cristina Jimenez Londoño:</t>
        </r>
        <r>
          <rPr>
            <sz val="9"/>
            <color indexed="81"/>
            <rFont val="Tahoma"/>
            <family val="2"/>
          </rPr>
          <t xml:space="preserve">
- ACAC. Asociación colombiana para el Avance de la ciencia
- ACIET. Asociación Colombiana de Instituciones de Educación superior con formación técnica profesional y/o Tecnológica-
- Red-Colsi. Red Colombiana de Semilleros de Investigación
- CLACSO. Concejo Latinoamericano de Ciencias Sociales
- ASCILA. Asociación Científica Latinoamericana
- RITA. Red de Investigación en Turismo
- RIITDeL. Red Internacional de Investigación en Turismo y Desarrollo Local 
- REDULAC/RRD. La Red de Universitarios de América Latina y el Caribe para la Reducción de Riesgos de Emergencias y Desastres 
- RECAN. Red Ciencias del Mar
- REDMASS. Res de Suelos
</t>
        </r>
      </text>
    </comment>
    <comment ref="J17" authorId="0" shapeId="0" xr:uid="{00000000-0006-0000-0100-00001A000000}">
      <text>
        <r>
          <rPr>
            <b/>
            <sz val="9"/>
            <color indexed="81"/>
            <rFont val="Tahoma"/>
            <family val="2"/>
          </rPr>
          <t>- ACAC. Asociación colombiana para el Avance de la ciencia
- ACIET. Asociación Colombiana de Instituciones de Educación superior con formación técnica profesional y/o Tecnológica-
- Red-Colsi. Red Colombiana de Semilleros de Investigación
- CLACSO. Concejo Latinoamericano de Ciencias Sociales
- ASCILA. Asociación Científica Latinoamericana
- RITA. Red de Investigación en Turismo
- RIITDeL. Red Internacional de Investigación en Turismo y Desarrollo Local 
- REDULAC/RRD. La Red de Universitarios de América Latina y el Caribe para la Reducción de Riesgos de Emergencias y Desastres 
- RECAN. Red Ciencias del Mar
- REDMASS. Res de Suelos</t>
        </r>
        <r>
          <rPr>
            <sz val="9"/>
            <color indexed="81"/>
            <rFont val="Tahoma"/>
            <family val="2"/>
          </rPr>
          <t xml:space="preserve">
</t>
        </r>
      </text>
    </comment>
    <comment ref="L17" authorId="0" shapeId="0" xr:uid="{00000000-0006-0000-0100-00001B000000}">
      <text>
        <r>
          <rPr>
            <b/>
            <sz val="9"/>
            <color indexed="81"/>
            <rFont val="Tahoma"/>
            <family val="2"/>
          </rPr>
          <t>- ACAC. Asociación colombiana para el Avance de la ciencia
- ACIET. Asociación Colombiana de Instituciones de Educación superior con formación técnica profesional y/o Tecnológica-
- Red-Colsi. Red Colombiana de Semilleros de Investigación
- CLACSO. Concejo Latinoamericano de Ciencias Sociales
- ASCILA. Asociación Científica Latinoamericana
- RITA. Red de Investigación en Turismo
- RIITDeL. Red Internacional de Investigación en Turismo y Desarrollo Local 
- REDULAC/RRD. La Red de Universitarios de América Latina y el Caribe para la Reducción de Riesgos de Emergencias y Desastres 
- RECAN. Red Ciencias del Mar
- REDMASS. Res de Suelos</t>
        </r>
        <r>
          <rPr>
            <sz val="9"/>
            <color indexed="81"/>
            <rFont val="Tahoma"/>
            <family val="2"/>
          </rPr>
          <t xml:space="preserve">
</t>
        </r>
      </text>
    </comment>
    <comment ref="M17" authorId="0" shapeId="0" xr:uid="{00000000-0006-0000-0100-00001C000000}">
      <text>
        <r>
          <rPr>
            <b/>
            <sz val="9"/>
            <color indexed="81"/>
            <rFont val="Tahoma"/>
            <family val="2"/>
          </rPr>
          <t>- ACAC. Asociación colombiana para el Avance de la ciencia
- ACIET. Asociación Colombiana de Instituciones de Educación superior con formación técnica profesional y/o Tecnológica-
- Red-Colsi. Red Colombiana de Semilleros de Investigación
- CLACSO. Concejo Latinoamericano de Ciencias Sociales
- ASCILA. Asociación Científica Latinoamericana
- RITA. Red de Investigación en Turismo
- RIITDeL. Red Internacional de Investigación en Turismo y Desarrollo Local 
- REDULAC/RRD. La Red de Universitarios de América Latina y el Caribe para la Reducción de Riesgos de Emergencias y Desastres 
- RECAN. Red Ciencias del Mar
- REDMASS. Res de Suelos</t>
        </r>
        <r>
          <rPr>
            <sz val="9"/>
            <color indexed="81"/>
            <rFont val="Tahoma"/>
            <family val="2"/>
          </rPr>
          <t xml:space="preserve">
</t>
        </r>
      </text>
    </comment>
    <comment ref="O17" authorId="0" shapeId="0" xr:uid="{4BE185A0-EDFA-44F9-913F-E9B020A1C734}">
      <text>
        <r>
          <rPr>
            <b/>
            <sz val="9"/>
            <color indexed="81"/>
            <rFont val="Tahoma"/>
            <family val="2"/>
          </rPr>
          <t>- ACAC. Asociación colombiana para el Avance de la ciencia
- ACIET. Asociación Colombiana de Instituciones de Educación superior con formación técnica profesional y/o Tecnológica-
- Red-Colsi. Red Colombiana de Semilleros de Investigación
- CLACSO. Concejo Latinoamericano de Ciencias Sociales
- ASCILA. Asociación Científica Latinoamericana
- RITA. Red de Investigación en Turismo
- RIITDeL. Red Internacional de Investigación en Turismo y Desarrollo Local 
- REDULAC/RRD. La Red de Universitarios de América Latina y el Caribe para la Reducción de Riesgos de Emergencias y Desastres 
- RECAN. Red Ciencias del Mar</t>
        </r>
        <r>
          <rPr>
            <sz val="9"/>
            <color indexed="81"/>
            <rFont val="Tahoma"/>
            <family val="2"/>
          </rPr>
          <t xml:space="preserve">
</t>
        </r>
      </text>
    </comment>
    <comment ref="F18" authorId="2" shapeId="0" xr:uid="{00000000-0006-0000-0100-00001D000000}">
      <text>
        <r>
          <rPr>
            <sz val="9"/>
            <color indexed="81"/>
            <rFont val="Tahoma"/>
            <family val="2"/>
          </rPr>
          <t xml:space="preserve">6 Junior
</t>
        </r>
      </text>
    </comment>
    <comment ref="G18" authorId="2" shapeId="0" xr:uid="{00000000-0006-0000-0100-00001E000000}">
      <text>
        <r>
          <rPr>
            <sz val="9"/>
            <color indexed="81"/>
            <rFont val="Tahoma"/>
            <family val="2"/>
          </rPr>
          <t xml:space="preserve">6 Junior
</t>
        </r>
      </text>
    </comment>
    <comment ref="H18" authorId="2" shapeId="0" xr:uid="{00000000-0006-0000-0100-00001F000000}">
      <text>
        <r>
          <rPr>
            <sz val="9"/>
            <color indexed="81"/>
            <rFont val="Tahoma"/>
            <family val="2"/>
          </rPr>
          <t xml:space="preserve">6 Junior
</t>
        </r>
      </text>
    </comment>
    <comment ref="I18" authorId="1" shapeId="0" xr:uid="{00000000-0006-0000-0100-000020000000}">
      <text>
        <r>
          <rPr>
            <b/>
            <sz val="9"/>
            <color indexed="81"/>
            <rFont val="Tahoma"/>
            <family val="2"/>
          </rPr>
          <t>Ángela María Gaviria Nuñez:</t>
        </r>
        <r>
          <rPr>
            <sz val="9"/>
            <color indexed="81"/>
            <rFont val="Tahoma"/>
            <family val="2"/>
          </rPr>
          <t xml:space="preserve">
6 junior 
1 Asociado</t>
        </r>
      </text>
    </comment>
    <comment ref="J18" authorId="0" shapeId="0" xr:uid="{00000000-0006-0000-0100-000021000000}">
      <text>
        <r>
          <rPr>
            <b/>
            <sz val="9"/>
            <color indexed="81"/>
            <rFont val="Tahoma"/>
            <family val="2"/>
          </rPr>
          <t>12 docentes clasificados en categoría Junior</t>
        </r>
        <r>
          <rPr>
            <sz val="9"/>
            <color indexed="81"/>
            <rFont val="Tahoma"/>
            <family val="2"/>
          </rPr>
          <t xml:space="preserve">
</t>
        </r>
      </text>
    </comment>
    <comment ref="K18" authorId="2" shapeId="0" xr:uid="{00000000-0006-0000-0100-000022000000}">
      <text>
        <r>
          <rPr>
            <b/>
            <sz val="9"/>
            <color indexed="81"/>
            <rFont val="Tahoma"/>
            <family val="2"/>
          </rPr>
          <t>7 junior
2 asociados</t>
        </r>
        <r>
          <rPr>
            <sz val="9"/>
            <color indexed="81"/>
            <rFont val="Tahoma"/>
            <family val="2"/>
          </rPr>
          <t xml:space="preserve">
</t>
        </r>
      </text>
    </comment>
    <comment ref="L18" authorId="0" shapeId="0" xr:uid="{00000000-0006-0000-0100-000023000000}">
      <text>
        <r>
          <rPr>
            <b/>
            <sz val="9"/>
            <color indexed="81"/>
            <rFont val="Tahoma"/>
            <family val="2"/>
          </rPr>
          <t>Fuente: Investigación</t>
        </r>
        <r>
          <rPr>
            <sz val="9"/>
            <color indexed="81"/>
            <rFont val="Tahoma"/>
            <family val="2"/>
          </rPr>
          <t xml:space="preserve">
</t>
        </r>
      </text>
    </comment>
    <comment ref="M18" authorId="0" shapeId="0" xr:uid="{00000000-0006-0000-0100-000024000000}">
      <text>
        <r>
          <rPr>
            <b/>
            <sz val="9"/>
            <color indexed="81"/>
            <rFont val="Tahoma"/>
            <family val="2"/>
          </rPr>
          <t>Fuente: Investigación</t>
        </r>
        <r>
          <rPr>
            <sz val="9"/>
            <color indexed="81"/>
            <rFont val="Tahoma"/>
            <family val="2"/>
          </rPr>
          <t xml:space="preserve">
</t>
        </r>
      </text>
    </comment>
    <comment ref="N18" authorId="2" shapeId="0" xr:uid="{00000000-0006-0000-0100-000025000000}">
      <text>
        <r>
          <rPr>
            <b/>
            <sz val="9"/>
            <color indexed="81"/>
            <rFont val="Tahoma"/>
            <family val="2"/>
          </rPr>
          <t>7 junior
2 asociados</t>
        </r>
        <r>
          <rPr>
            <sz val="9"/>
            <color indexed="81"/>
            <rFont val="Tahoma"/>
            <family val="2"/>
          </rPr>
          <t xml:space="preserve">
</t>
        </r>
      </text>
    </comment>
    <comment ref="O18" authorId="0" shapeId="0" xr:uid="{4A479594-D767-4B58-BD0F-555A15532544}">
      <text>
        <r>
          <rPr>
            <b/>
            <sz val="9"/>
            <color indexed="81"/>
            <rFont val="Tahoma"/>
            <family val="2"/>
          </rPr>
          <t>En el segundo semestre se clasifican nuevamente los investigadores, por lo tanto se mantiene la clasificación de 2018-2.</t>
        </r>
        <r>
          <rPr>
            <sz val="9"/>
            <color indexed="81"/>
            <rFont val="Tahoma"/>
            <family val="2"/>
          </rPr>
          <t xml:space="preserve">
</t>
        </r>
      </text>
    </comment>
    <comment ref="J19" authorId="0" shapeId="0" xr:uid="{00000000-0006-0000-0100-000026000000}">
      <text>
        <r>
          <rPr>
            <b/>
            <sz val="9"/>
            <color indexed="81"/>
            <rFont val="Tahoma"/>
            <family val="2"/>
          </rPr>
          <t>se mantienen</t>
        </r>
        <r>
          <rPr>
            <sz val="9"/>
            <color indexed="81"/>
            <rFont val="Tahoma"/>
            <family val="2"/>
          </rPr>
          <t xml:space="preserve">
</t>
        </r>
      </text>
    </comment>
    <comment ref="L19" authorId="0" shapeId="0" xr:uid="{00000000-0006-0000-0100-000027000000}">
      <text>
        <r>
          <rPr>
            <b/>
            <sz val="9"/>
            <color indexed="81"/>
            <rFont val="Tahoma"/>
            <family val="2"/>
          </rPr>
          <t>Fuente: Investigación</t>
        </r>
        <r>
          <rPr>
            <sz val="9"/>
            <color indexed="81"/>
            <rFont val="Tahoma"/>
            <family val="2"/>
          </rPr>
          <t xml:space="preserve">
</t>
        </r>
      </text>
    </comment>
    <comment ref="M19" authorId="0" shapeId="0" xr:uid="{00000000-0006-0000-0100-000028000000}">
      <text>
        <r>
          <rPr>
            <b/>
            <sz val="9"/>
            <color indexed="81"/>
            <rFont val="Tahoma"/>
            <family val="2"/>
          </rPr>
          <t>Fuente: Investigación</t>
        </r>
        <r>
          <rPr>
            <sz val="9"/>
            <color indexed="81"/>
            <rFont val="Tahoma"/>
            <family val="2"/>
          </rPr>
          <t xml:space="preserve">
</t>
        </r>
      </text>
    </comment>
    <comment ref="J20" authorId="0" shapeId="0" xr:uid="{00000000-0006-0000-0100-000029000000}">
      <text>
        <r>
          <rPr>
            <b/>
            <sz val="9"/>
            <color indexed="81"/>
            <rFont val="Tahoma"/>
            <family val="2"/>
          </rPr>
          <t>se mantienen</t>
        </r>
        <r>
          <rPr>
            <sz val="9"/>
            <color indexed="81"/>
            <rFont val="Tahoma"/>
            <family val="2"/>
          </rPr>
          <t xml:space="preserve">
</t>
        </r>
      </text>
    </comment>
    <comment ref="L20" authorId="0" shapeId="0" xr:uid="{00000000-0006-0000-0100-00002A000000}">
      <text>
        <r>
          <rPr>
            <b/>
            <sz val="9"/>
            <color indexed="81"/>
            <rFont val="Tahoma"/>
            <family val="2"/>
          </rPr>
          <t>12 auxiliares
6 pasantes</t>
        </r>
      </text>
    </comment>
    <comment ref="M20" authorId="0" shapeId="0" xr:uid="{00000000-0006-0000-0100-00002B000000}">
      <text>
        <r>
          <rPr>
            <b/>
            <sz val="9"/>
            <color indexed="81"/>
            <rFont val="Tahoma"/>
            <family val="2"/>
          </rPr>
          <t>15 de las Facultades de Administración, Arquitectura y Sociales.
14 de la Facultad de Ciencias de la Salud.
2 auxiliares Si Investiguemos.</t>
        </r>
      </text>
    </comment>
    <comment ref="O20" authorId="0" shapeId="0" xr:uid="{EE1003A7-269E-43CC-8884-19BDEB9F44D2}">
      <text>
        <r>
          <rPr>
            <b/>
            <sz val="9"/>
            <color indexed="81"/>
            <rFont val="Tahoma"/>
            <family val="2"/>
          </rPr>
          <t>No se reportó la información de estudiantes en investigación</t>
        </r>
        <r>
          <rPr>
            <sz val="9"/>
            <color indexed="81"/>
            <rFont val="Tahoma"/>
            <family val="2"/>
          </rPr>
          <t xml:space="preserve">
</t>
        </r>
      </text>
    </comment>
    <comment ref="J21" authorId="0" shapeId="0" xr:uid="{00000000-0006-0000-0100-00002C000000}">
      <text>
        <r>
          <rPr>
            <b/>
            <sz val="9"/>
            <color indexed="81"/>
            <rFont val="Tahoma"/>
            <family val="2"/>
          </rPr>
          <t>se mantienen</t>
        </r>
        <r>
          <rPr>
            <sz val="9"/>
            <color indexed="81"/>
            <rFont val="Tahoma"/>
            <family val="2"/>
          </rPr>
          <t xml:space="preserve">
</t>
        </r>
      </text>
    </comment>
    <comment ref="M21" authorId="0" shapeId="0" xr:uid="{00000000-0006-0000-0100-00002D000000}">
      <text>
        <r>
          <rPr>
            <b/>
            <sz val="9"/>
            <color indexed="81"/>
            <rFont val="Tahoma"/>
            <family val="2"/>
          </rPr>
          <t>Auxiliares SI Investiguemos Jorge Luis Ruiz, Manuela Fernández</t>
        </r>
        <r>
          <rPr>
            <sz val="9"/>
            <color indexed="81"/>
            <rFont val="Tahoma"/>
            <family val="2"/>
          </rPr>
          <t xml:space="preserve">
</t>
        </r>
      </text>
    </comment>
    <comment ref="J22" authorId="0" shapeId="0" xr:uid="{00000000-0006-0000-0100-00002E000000}">
      <text>
        <r>
          <rPr>
            <sz val="9"/>
            <color indexed="81"/>
            <rFont val="Tahoma"/>
            <family val="2"/>
          </rPr>
          <t xml:space="preserve">2 eventos de la Red Colsi, CONPEHT, Universidad Autónoma, evento de hotelería y turismo en Bolivia, ACORDES Armenia, encuentro de investigación en ciencias de la salud-Bogotá, 
encuentro ASCIET-Cartagena, encuentro ASCILA en México, Congreso del Aire en Cali.
</t>
        </r>
      </text>
    </comment>
    <comment ref="L22" authorId="0" shapeId="0" xr:uid="{00000000-0006-0000-0100-00002F000000}">
      <text>
        <r>
          <rPr>
            <b/>
            <sz val="9"/>
            <color indexed="81"/>
            <rFont val="Tahoma"/>
            <family val="2"/>
          </rPr>
          <t>Redcolsi</t>
        </r>
        <r>
          <rPr>
            <sz val="9"/>
            <color indexed="81"/>
            <rFont val="Tahoma"/>
            <family val="2"/>
          </rPr>
          <t xml:space="preserve">
</t>
        </r>
      </text>
    </comment>
    <comment ref="M22" authorId="0" shapeId="0" xr:uid="{00000000-0006-0000-0100-000030000000}">
      <text>
        <r>
          <rPr>
            <b/>
            <sz val="9"/>
            <color indexed="81"/>
            <rFont val="Tahoma"/>
            <family val="2"/>
          </rPr>
          <t xml:space="preserve">1. Workshop creciendo en Ciencia.
2. VII Congreso Internacional ASCILA
3. IV congreso internacional de Biotecnología y Biodiversidad y XV foro internacional de banano
4. SIMPOSIO DE INVESTIGACIÓN USTAMED 2018 NOVIEMBRE 30 DE 2018 - UNIVERSIDAD SANTO TOMÁS 
5. CONPETH PRIMERA ESCUELA DE HOTELERIA Y TURISMO DE BOLIVIA - LA PAZ - BOLIVIA, OCTUBRE 28 AL 2 NOVIEMBRE DE 2018 </t>
        </r>
        <r>
          <rPr>
            <sz val="9"/>
            <color indexed="81"/>
            <rFont val="Tahoma"/>
            <family val="2"/>
          </rPr>
          <t xml:space="preserve">
</t>
        </r>
      </text>
    </comment>
    <comment ref="O22" authorId="0" shapeId="0" xr:uid="{00000000-0006-0000-0100-000031000000}">
      <text>
        <r>
          <rPr>
            <b/>
            <sz val="9"/>
            <color indexed="81"/>
            <rFont val="Tahoma"/>
            <family val="2"/>
          </rPr>
          <t>RedColsi</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Isabel Cristina Jimenez Londoño</author>
    <author>Diana Milena Bedoya Aristizabal</author>
    <author>Medios</author>
    <author>calidad</author>
  </authors>
  <commentList>
    <comment ref="A9" authorId="0" shapeId="0" xr:uid="{00000000-0006-0000-0200-000001000000}">
      <text>
        <r>
          <rPr>
            <b/>
            <sz val="9"/>
            <color indexed="81"/>
            <rFont val="Tahoma"/>
            <family val="2"/>
          </rPr>
          <t xml:space="preserve">Suma del logro de los indicadores de producto: </t>
        </r>
        <r>
          <rPr>
            <sz val="9"/>
            <color indexed="81"/>
            <rFont val="Tahoma"/>
            <family val="2"/>
          </rPr>
          <t xml:space="preserve">
</t>
        </r>
        <r>
          <rPr>
            <b/>
            <sz val="9"/>
            <color indexed="81"/>
            <rFont val="Tahoma"/>
            <family val="2"/>
          </rPr>
          <t>No de eventos, No de productos y No de programas.</t>
        </r>
      </text>
    </comment>
    <comment ref="J9" authorId="0" shapeId="0" xr:uid="{00000000-0006-0000-0200-000002000000}">
      <text>
        <r>
          <rPr>
            <b/>
            <sz val="9"/>
            <color indexed="81"/>
            <rFont val="Tahoma"/>
            <family val="2"/>
          </rPr>
          <t xml:space="preserve">43: Sumatoria de los logros de los indicadores de producto: Eventos, productos y programas de extensión.
</t>
        </r>
        <r>
          <rPr>
            <sz val="9"/>
            <color indexed="81"/>
            <rFont val="Tahoma"/>
            <family val="2"/>
          </rPr>
          <t xml:space="preserve">
</t>
        </r>
      </text>
    </comment>
    <comment ref="A10" authorId="0" shapeId="0" xr:uid="{00000000-0006-0000-0200-000003000000}">
      <text>
        <r>
          <rPr>
            <b/>
            <sz val="9"/>
            <color indexed="81"/>
            <rFont val="Tahoma"/>
            <family val="2"/>
          </rPr>
          <t>Porcentaje de aumento de ingresos percibidos por utilidades por cada período.
Respecto a la línea base.</t>
        </r>
        <r>
          <rPr>
            <sz val="9"/>
            <color indexed="81"/>
            <rFont val="Tahoma"/>
            <family val="2"/>
          </rPr>
          <t xml:space="preserve">
</t>
        </r>
      </text>
    </comment>
    <comment ref="G10" authorId="0" shapeId="0" xr:uid="{00000000-0006-0000-0200-000004000000}">
      <text>
        <r>
          <rPr>
            <b/>
            <sz val="9"/>
            <color indexed="81"/>
            <rFont val="Tahoma"/>
            <family val="2"/>
          </rPr>
          <t>Los ingresos por servicios de Extensiòn en 2015 fueron de $1.750.701.971.
Para 2016 los ingresos fueron de 1.386.028.072, LO CUAL NO MUESTRA UN INCREMENTO DE UN AÑO A OTRO</t>
        </r>
      </text>
    </comment>
    <comment ref="I10" authorId="0" shapeId="0" xr:uid="{00000000-0006-0000-0200-000005000000}">
      <text>
        <r>
          <rPr>
            <b/>
            <sz val="9"/>
            <color indexed="81"/>
            <rFont val="Tahoma"/>
            <family val="2"/>
          </rPr>
          <t>Los ingresos totales de la institución por servicios de Extensión se obtienen por año.
El indicador se calcula en el segundo semestre.</t>
        </r>
        <r>
          <rPr>
            <sz val="9"/>
            <color indexed="81"/>
            <rFont val="Tahoma"/>
            <family val="2"/>
          </rPr>
          <t xml:space="preserve">
</t>
        </r>
      </text>
    </comment>
    <comment ref="J10" authorId="0" shapeId="0" xr:uid="{00000000-0006-0000-0200-000006000000}">
      <text>
        <r>
          <rPr>
            <b/>
            <sz val="9"/>
            <color indexed="81"/>
            <rFont val="Tahoma"/>
            <family val="2"/>
          </rPr>
          <t>(2017-2016)/2016</t>
        </r>
        <r>
          <rPr>
            <sz val="9"/>
            <color indexed="81"/>
            <rFont val="Tahoma"/>
            <family val="2"/>
          </rPr>
          <t xml:space="preserve">
</t>
        </r>
      </text>
    </comment>
    <comment ref="L10" authorId="0" shapeId="0" xr:uid="{00000000-0006-0000-0200-000007000000}">
      <text>
        <r>
          <rPr>
            <b/>
            <sz val="9"/>
            <color indexed="81"/>
            <rFont val="Tahoma"/>
            <family val="2"/>
          </rPr>
          <t>Los ingresos totales de la institución por servicios de Extensión se obtienen por año.
El indicador se calcula en el segundo semestre.</t>
        </r>
        <r>
          <rPr>
            <sz val="9"/>
            <color indexed="81"/>
            <rFont val="Tahoma"/>
            <family val="2"/>
          </rPr>
          <t xml:space="preserve">
</t>
        </r>
      </text>
    </comment>
    <comment ref="M10" authorId="0" shapeId="0" xr:uid="{00000000-0006-0000-0200-000008000000}">
      <text>
        <r>
          <rPr>
            <b/>
            <sz val="9"/>
            <color indexed="81"/>
            <rFont val="Tahoma"/>
            <family val="2"/>
          </rPr>
          <t>(Ingresos por extensión 2018- ingresos por extensión 2016)/ingresos por extensión 2016</t>
        </r>
        <r>
          <rPr>
            <sz val="9"/>
            <color indexed="81"/>
            <rFont val="Tahoma"/>
            <family val="2"/>
          </rPr>
          <t xml:space="preserve">
</t>
        </r>
      </text>
    </comment>
    <comment ref="O10" authorId="0" shapeId="0" xr:uid="{79EE4704-9883-4BDB-859F-27D7AB777804}">
      <text>
        <r>
          <rPr>
            <b/>
            <sz val="9"/>
            <color indexed="81"/>
            <rFont val="Tahoma"/>
            <family val="2"/>
          </rPr>
          <t>Los ingresos totales de la institución por servicios de Extensión se obtienen por año.
El indicador se calcula en el segundo semestre.</t>
        </r>
        <r>
          <rPr>
            <sz val="9"/>
            <color indexed="81"/>
            <rFont val="Tahoma"/>
            <family val="2"/>
          </rPr>
          <t xml:space="preserve">
</t>
        </r>
      </text>
    </comment>
    <comment ref="P10" authorId="0" shapeId="0" xr:uid="{00000000-0006-0000-0200-000009000000}">
      <text>
        <r>
          <rPr>
            <b/>
            <sz val="9"/>
            <color indexed="81"/>
            <rFont val="Tahoma"/>
            <family val="2"/>
          </rPr>
          <t xml:space="preserve">se calcula sumando los ingresos de cada año y comparandolos con la linea base. 
</t>
        </r>
      </text>
    </comment>
    <comment ref="G12" authorId="0" shapeId="0" xr:uid="{00000000-0006-0000-0200-00000A000000}">
      <text>
        <r>
          <rPr>
            <b/>
            <sz val="9"/>
            <color indexed="81"/>
            <rFont val="Tahoma"/>
            <family val="2"/>
          </rPr>
          <t>2016-1: 966
2016-2: 615</t>
        </r>
        <r>
          <rPr>
            <sz val="9"/>
            <color indexed="81"/>
            <rFont val="Tahoma"/>
            <family val="2"/>
          </rPr>
          <t xml:space="preserve">
</t>
        </r>
      </text>
    </comment>
    <comment ref="I12" authorId="0" shapeId="0" xr:uid="{00000000-0006-0000-0200-00000B000000}">
      <text>
        <r>
          <rPr>
            <b/>
            <sz val="9"/>
            <color indexed="81"/>
            <rFont val="Tahoma"/>
            <family val="2"/>
          </rPr>
          <t>El Centro de Lenguas de la Institución, opera actualmente el convenio interadministrativo 4600067024 de 2016, pactado con  El Municipio de Medellín - la Secretaría Suministros y Servicios, el cual tiene como objeto " Contrato interadministrativo para la prestación de  servicios educativos para la formación de ciudadanos en lenguas extranjeras.” 
La población proyectada a beneficiar en este convenio es de  863 personas, de las cuales participan y cumplen con el porcentaje de asistencia requerida, según los parámetros establecidos en este contrato 478 personas.</t>
        </r>
        <r>
          <rPr>
            <sz val="9"/>
            <color indexed="81"/>
            <rFont val="Tahoma"/>
            <family val="2"/>
          </rPr>
          <t xml:space="preserve">
</t>
        </r>
      </text>
    </comment>
    <comment ref="J12" authorId="0" shapeId="0" xr:uid="{00000000-0006-0000-0200-00000C000000}">
      <text>
        <r>
          <rPr>
            <b/>
            <sz val="9"/>
            <color indexed="81"/>
            <rFont val="Tahoma"/>
            <family val="2"/>
          </rPr>
          <t>2017-1: 863 beneficiados por convenio</t>
        </r>
        <r>
          <rPr>
            <sz val="9"/>
            <color indexed="81"/>
            <rFont val="Tahoma"/>
            <family val="2"/>
          </rPr>
          <t xml:space="preserve">
</t>
        </r>
        <r>
          <rPr>
            <b/>
            <sz val="9"/>
            <color indexed="81"/>
            <rFont val="Tahoma"/>
            <family val="2"/>
          </rPr>
          <t>2017-2: 101 estudiantes, graduados, administrativos y comunidad externa que pagaron la matrícula para los cursos de inglés</t>
        </r>
        <r>
          <rPr>
            <sz val="9"/>
            <color indexed="81"/>
            <rFont val="Tahoma"/>
            <family val="2"/>
          </rPr>
          <t>.</t>
        </r>
      </text>
    </comment>
    <comment ref="L12" authorId="0" shapeId="0" xr:uid="{00000000-0006-0000-0200-00000D000000}">
      <text>
        <r>
          <rPr>
            <sz val="9"/>
            <color indexed="81"/>
            <rFont val="Tahoma"/>
            <family val="2"/>
          </rPr>
          <t>Cursos pagando inglés comunicativo Nivel 1: 79
Cursos pagando inglés comunicativo Nivel 2: 29
Cursos formación en lengua extranjera Planes de contingencia y desconcentrados: 302
Cursos formación en lengua extranjera convenios PP: 174</t>
        </r>
      </text>
    </comment>
    <comment ref="M12" authorId="0" shapeId="0" xr:uid="{00000000-0006-0000-0200-00000E000000}">
      <text>
        <r>
          <rPr>
            <sz val="9"/>
            <color indexed="81"/>
            <rFont val="Tahoma"/>
            <family val="2"/>
          </rPr>
          <t>83 estudiantes en cursos pagando 
116 cursos solicitados por Vicerrectoría
1000 territorio bilingüe
550 PP Comuna 14
7419 semilla bilingue</t>
        </r>
      </text>
    </comment>
    <comment ref="O12" authorId="0" shapeId="0" xr:uid="{00000000-0006-0000-0200-00000F000000}">
      <text>
        <r>
          <rPr>
            <b/>
            <sz val="9"/>
            <color indexed="81"/>
            <rFont val="Tahoma"/>
            <family val="2"/>
          </rPr>
          <t>Cursos contingencia: 313
Transición: 382
TOTAL: 695</t>
        </r>
      </text>
    </comment>
    <comment ref="I13" authorId="0" shapeId="0" xr:uid="{00000000-0006-0000-0200-000010000000}">
      <text>
        <r>
          <rPr>
            <b/>
            <sz val="9"/>
            <color indexed="81"/>
            <rFont val="Tahoma"/>
            <family val="2"/>
          </rPr>
          <t>Isabel Cristina Jimenez Londoño:</t>
        </r>
        <r>
          <rPr>
            <sz val="9"/>
            <color indexed="81"/>
            <rFont val="Tahoma"/>
            <family val="2"/>
          </rPr>
          <t xml:space="preserve">
Se realizaron 2 socializaciones de los proyectos: gestión ambiental y adultos mayores.</t>
        </r>
      </text>
    </comment>
    <comment ref="J13" authorId="0" shapeId="0" xr:uid="{00000000-0006-0000-0200-000011000000}">
      <text>
        <r>
          <rPr>
            <sz val="9"/>
            <color indexed="81"/>
            <rFont val="Tahoma"/>
            <family val="2"/>
          </rPr>
          <t xml:space="preserve">Se realizaron 2 eventos realizados desde los proyectos 2017-2:
</t>
        </r>
        <r>
          <rPr>
            <b/>
            <sz val="9"/>
            <color indexed="81"/>
            <rFont val="Tahoma"/>
            <family val="2"/>
          </rPr>
          <t>1.  Participacion desde el proyecto de Víctimas
2.  Desde la Seguridad y Soberania alimentaria</t>
        </r>
        <r>
          <rPr>
            <sz val="9"/>
            <color indexed="81"/>
            <rFont val="Tahoma"/>
            <family val="2"/>
          </rPr>
          <t xml:space="preserve">
</t>
        </r>
      </text>
    </comment>
    <comment ref="L13" authorId="0" shapeId="0" xr:uid="{00000000-0006-0000-0200-000012000000}">
      <text>
        <r>
          <rPr>
            <b/>
            <sz val="9"/>
            <color indexed="81"/>
            <rFont val="Tahoma"/>
            <family val="2"/>
          </rPr>
          <t>En el mes de  Febrero de 2018, en el marco de la cátedra abierta, se presentan resultados de la ejecución de Proyectos - particularmente de la ejecución del contrato 4600006177 "Macroestrategias Turísticas de Antioquia".</t>
        </r>
        <r>
          <rPr>
            <sz val="9"/>
            <color indexed="81"/>
            <rFont val="Tahoma"/>
            <family val="2"/>
          </rPr>
          <t xml:space="preserve">
</t>
        </r>
      </text>
    </comment>
    <comment ref="M13" authorId="0" shapeId="0" xr:uid="{00000000-0006-0000-0200-000013000000}">
      <text>
        <r>
          <rPr>
            <b/>
            <sz val="9"/>
            <color indexed="81"/>
            <rFont val="Tahoma"/>
            <family val="2"/>
          </rPr>
          <t xml:space="preserve">1. PROYECTO CUIDA
2.  SOCIALIZACIÓN MACROESTRATEGIAS TURÍSTICAS 
3.  PROYECTO AMAUTA - ADULTO MAYOR 
4.  SEGURIDAD ALIMENTARIA
5.  DERECHOS HUMANOS.
6.  DESCERTIFICACION DE MUNICIPIOS </t>
        </r>
        <r>
          <rPr>
            <sz val="9"/>
            <color indexed="81"/>
            <rFont val="Tahoma"/>
            <family val="2"/>
          </rPr>
          <t xml:space="preserve">
</t>
        </r>
      </text>
    </comment>
    <comment ref="O13" authorId="0" shapeId="0" xr:uid="{00000000-0006-0000-0200-000014000000}">
      <text>
        <r>
          <rPr>
            <b/>
            <sz val="9"/>
            <color indexed="81"/>
            <rFont val="Tahoma"/>
            <family val="2"/>
          </rPr>
          <t>1. SOCIALIZACIÓN METODOLOGÍA DE TRABAJO GASTRÓNOMOS.
2. Informe Derechos Humanos 2018.
3. Plan estratégico de ordenamiento territorial.
4. La contratación pública, una oportunidad.
5. El empleo del futuro.
6. Macro estrategias turísticas.
7. Política de envejecimiento y vejez.</t>
        </r>
      </text>
    </comment>
    <comment ref="E14" authorId="1" shapeId="0" xr:uid="{00000000-0006-0000-0200-000015000000}">
      <text>
        <r>
          <rPr>
            <b/>
            <sz val="9"/>
            <color indexed="81"/>
            <rFont val="Tahoma"/>
            <family val="2"/>
          </rPr>
          <t>Es un indicador de AUMENTAR
Productos desarrollados a partir de la ejecucion de los convenios, como por ejemplo: destrezas, habilidades, nuevos conocimientos, metodologias, desarrolladas a partir de los convenios</t>
        </r>
      </text>
    </comment>
    <comment ref="I14" authorId="0" shapeId="0" xr:uid="{00000000-0006-0000-0200-000016000000}">
      <text>
        <r>
          <rPr>
            <b/>
            <sz val="9"/>
            <color indexed="81"/>
            <rFont val="Tahoma"/>
            <family val="2"/>
          </rPr>
          <t>Isabel Cristina Jimenez Londoño:</t>
        </r>
        <r>
          <rPr>
            <sz val="9"/>
            <color indexed="81"/>
            <rFont val="Tahoma"/>
            <family val="2"/>
          </rPr>
          <t xml:space="preserve">
Cátedra abierta de turismo:
Seguridad y soberanía alimentaria, apuesta de economía alternativa.
Conferencia sobre gestión ambiental.</t>
        </r>
      </text>
    </comment>
    <comment ref="J14" authorId="0" shapeId="0" xr:uid="{00000000-0006-0000-0200-000017000000}">
      <text>
        <r>
          <rPr>
            <b/>
            <sz val="9"/>
            <color indexed="81"/>
            <rFont val="Tahoma"/>
            <family val="2"/>
          </rPr>
          <t>2017-2:
1.  Participacion desde el proyecto de Víctimas.
2.  Desde la Seguridad y Soberania alimentaria.
3. Investigación y capacitación dictada en Moravia</t>
        </r>
        <r>
          <rPr>
            <sz val="9"/>
            <color indexed="81"/>
            <rFont val="Tahoma"/>
            <family val="2"/>
          </rPr>
          <t xml:space="preserve">
</t>
        </r>
      </text>
    </comment>
    <comment ref="L14" authorId="0" shapeId="0" xr:uid="{00000000-0006-0000-0200-000018000000}">
      <text>
        <r>
          <rPr>
            <b/>
            <sz val="9"/>
            <color indexed="81"/>
            <rFont val="Tahoma"/>
            <family val="2"/>
          </rPr>
          <t xml:space="preserve">No se desarrolló ningún producto académico. </t>
        </r>
        <r>
          <rPr>
            <sz val="9"/>
            <color indexed="81"/>
            <rFont val="Tahoma"/>
            <family val="2"/>
          </rPr>
          <t xml:space="preserve">
</t>
        </r>
      </text>
    </comment>
    <comment ref="M14" authorId="0" shapeId="0" xr:uid="{00000000-0006-0000-0200-000019000000}">
      <text>
        <r>
          <rPr>
            <b/>
            <sz val="9"/>
            <color indexed="81"/>
            <rFont val="Tahoma"/>
            <family val="2"/>
          </rPr>
          <t>1. Contrato 0918: Libro: Territorios hechos memoria el cual se encuentra en una segunda revisión.
2. Contrato 75834: Recetario saludable para quienes almuerzan en coca
3. Contrato 07202: las siguientes cartillas: El ABC de los Consejos de Participación Ciudadana y Control Social
4. Guía para la Promoción de la Participación Ciudadana y los derechos Poblacionales
5. Planes de Desarrollo Comunal y Comunitario
6. Contrato 59309: las siguientes guías de aprendizaje: Buenas Prácticas de Género en el Mundo Laboral.
7. Seguridad Alimentaria para la promoción de la autonomía Económica de las Mujeres Urbanas y Rurales de Medellín 
8. Acceso a los Recursos Financieros para Niñas y Adolescentes.
9. Gestión de Oportunidades
10. Derechos Económicos de Tenderas y Venteras</t>
        </r>
        <r>
          <rPr>
            <sz val="9"/>
            <color indexed="81"/>
            <rFont val="Tahoma"/>
            <family val="2"/>
          </rPr>
          <t xml:space="preserve">
</t>
        </r>
      </text>
    </comment>
    <comment ref="O14" authorId="0" shapeId="0" xr:uid="{5750528D-B172-461D-B2DE-F4E5233D7850}">
      <text>
        <r>
          <rPr>
            <b/>
            <sz val="9"/>
            <color indexed="81"/>
            <rFont val="Tahoma"/>
            <family val="2"/>
          </rPr>
          <t>1. Contrato 918 de 2017: se elabora bitácora de monitoreo de escenarios de riesgo para los grupos Cuidá de la Región Metropolitana
2. Convenio 230 de 2018: En el convenio se estableció el compromiso N°4 “Articularse y generar alianzas con entidades del municipio, instituciones de educación superior, instituciones educativas, sector privado, con el fin de adquirir, crear y ofertar contenidos a través del campus digital @Medellín”; conforme con el cual, se  estableció una alianza con el despacho de la Primera Dama, proyecto denominado “Tejiendo Hogares”, para la creación y oferta del curso “Disciplina Positiva”.
3. Contrato 4600076143 de 2018: se creó el Informe anual de Derechos Humanos de la Personería de Medellín</t>
        </r>
      </text>
    </comment>
    <comment ref="F15" authorId="2" shapeId="0" xr:uid="{00000000-0006-0000-0200-00001A000000}">
      <text>
        <r>
          <rPr>
            <b/>
            <sz val="9"/>
            <color indexed="81"/>
            <rFont val="Tahoma"/>
            <family val="2"/>
          </rPr>
          <t>REVIT, ARCGIS, SKETCHUP, AMADEUS</t>
        </r>
        <r>
          <rPr>
            <sz val="9"/>
            <color indexed="81"/>
            <rFont val="Tahoma"/>
            <family val="2"/>
          </rPr>
          <t xml:space="preserve">
</t>
        </r>
      </text>
    </comment>
    <comment ref="G15" authorId="1" shapeId="0" xr:uid="{00000000-0006-0000-0200-00001B000000}">
      <text>
        <r>
          <rPr>
            <b/>
            <sz val="9"/>
            <color indexed="81"/>
            <rFont val="Tahoma"/>
            <family val="2"/>
          </rPr>
          <t>Extraido de informe de extensión académica del 20 de enero de 2017.</t>
        </r>
        <r>
          <rPr>
            <sz val="9"/>
            <color indexed="81"/>
            <rFont val="Tahoma"/>
            <family val="2"/>
          </rPr>
          <t xml:space="preserve">
81 ACTIVIDADES DEL CENTRO DE LENGUAS.
31 ACTIVIDADES FACULTADES.
2 ACTIVIDADES QUÉDATE EN COLMAYOR</t>
        </r>
      </text>
    </comment>
    <comment ref="H15" authorId="2" shapeId="0" xr:uid="{00000000-0006-0000-0200-00001C000000}">
      <text>
        <r>
          <rPr>
            <b/>
            <sz val="9"/>
            <color indexed="81"/>
            <rFont val="Tahoma"/>
            <family val="2"/>
          </rPr>
          <t>Medios:</t>
        </r>
        <r>
          <rPr>
            <sz val="9"/>
            <color indexed="81"/>
            <rFont val="Tahoma"/>
            <family val="2"/>
          </rPr>
          <t xml:space="preserve">
1. Curso 3DS MAX Básico
2. Curso Arcgis Básico
3. Curso Arcgis Intermedio
4. Arc GIS
5. Photo Shop Básico
6. Diseño de mezclas
7. Estuco y Pintura
8. Levantamiento e interpretación de Planos
9. Mamposteria
10. Revit Básico
11. Revit mep
12. Rhinoceros
13. Seminario de avalúos
14. Sketchup</t>
        </r>
      </text>
    </comment>
    <comment ref="I15" authorId="0" shapeId="0" xr:uid="{00000000-0006-0000-0200-00001D000000}">
      <text>
        <r>
          <rPr>
            <b/>
            <sz val="9"/>
            <color indexed="81"/>
            <rFont val="Tahoma"/>
            <family val="2"/>
          </rPr>
          <t>Isabel Cristina Jimenez Londoño:</t>
        </r>
        <r>
          <rPr>
            <sz val="9"/>
            <color indexed="81"/>
            <rFont val="Tahoma"/>
            <family val="2"/>
          </rPr>
          <t xml:space="preserve">
4 Facultad de Ciencias de la salud:
ECSAL02 ACTUALIZACIÓN EN TOMA DE MUESTRAS CERVICO-UTERINA Y NORMATIVIDAD VIGENTE.
ECSAL04   BIOTECNOLOGÍA ANIMAL: COMPETENCIA DEL OVOCITO Y EL ESPERMATOZOIDE.
ECSAL03  NEXT GENERATION SEQUENCING: ddRAD-Based de novo SNP genotyping.
ECSAL01  PRINCIPIOS MOLECULARES PARA EL DIAGNÓSTICO EN CLÍNICA.
2 Facultad de Administración: Marketing digital (2017-1, 2017-2), Cultura de la hospitalidad local y regional.
Nota: En la medida en que el SIPEX no ha estado funcionando y no hay personas responsables de educación continua, es posible que las Facultades hayan desarrollado más actividades que no fueron reportadas.
Programas de media técnica ofertados:
1. Dibujo arquitectónico
2. Organización de eventos.
3. Organización de viajes.
4. Técnico laboral en cocina.
</t>
        </r>
      </text>
    </comment>
    <comment ref="J15" authorId="0" shapeId="0" xr:uid="{00000000-0006-0000-0200-00001E000000}">
      <text>
        <r>
          <rPr>
            <b/>
            <sz val="9"/>
            <color indexed="81"/>
            <rFont val="Tahoma"/>
            <family val="2"/>
          </rPr>
          <t>2017-2: 24 Actividades relacionadas en archivo  "Actividades SNIES borrador"</t>
        </r>
        <r>
          <rPr>
            <sz val="9"/>
            <color indexed="81"/>
            <rFont val="Tahoma"/>
            <family val="2"/>
          </rPr>
          <t xml:space="preserve">
</t>
        </r>
      </text>
    </comment>
    <comment ref="L15" authorId="0" shapeId="0" xr:uid="{00000000-0006-0000-0200-00001F000000}">
      <text>
        <r>
          <rPr>
            <b/>
            <sz val="9"/>
            <color indexed="81"/>
            <rFont val="Tahoma"/>
            <family val="2"/>
          </rPr>
          <t>De acuerdo a la información que arroja el sistema, se reporta la realización de 12 actividades de Educación Continua- Sin incluir Actividades del Centro de Lenguas.</t>
        </r>
        <r>
          <rPr>
            <sz val="9"/>
            <color indexed="81"/>
            <rFont val="Tahoma"/>
            <family val="2"/>
          </rPr>
          <t xml:space="preserve">
</t>
        </r>
      </text>
    </comment>
    <comment ref="M15" authorId="0" shapeId="0" xr:uid="{00000000-0006-0000-0200-000020000000}">
      <text>
        <r>
          <rPr>
            <b/>
            <sz val="9"/>
            <color indexed="81"/>
            <rFont val="Tahoma"/>
            <family val="2"/>
          </rPr>
          <t xml:space="preserve">En el período 2018-2 se realizaron 19 actividades, sin incluir los cursos del Centro de Lenguas.
Facultad Admon: 5
Facultad Arquitectura: 1
Facultad Salud: 3
Facultad Sociales: 3
Extensión: 7
</t>
        </r>
      </text>
    </comment>
    <comment ref="O15" authorId="0" shapeId="0" xr:uid="{AAB43478-8E9A-4776-9397-13BC2CE8DD3D}">
      <text>
        <r>
          <rPr>
            <b/>
            <sz val="9"/>
            <color indexed="81"/>
            <rFont val="Tahoma"/>
            <family val="2"/>
          </rPr>
          <t>88 actividades de Extensión y 6 actividades de la Facultad de Ciencias de la Salud</t>
        </r>
        <r>
          <rPr>
            <sz val="9"/>
            <color indexed="81"/>
            <rFont val="Tahoma"/>
            <family val="2"/>
          </rPr>
          <t xml:space="preserve">
</t>
        </r>
      </text>
    </comment>
    <comment ref="G16" authorId="0" shapeId="0" xr:uid="{00000000-0006-0000-0200-000021000000}">
      <text>
        <r>
          <rPr>
            <b/>
            <sz val="9"/>
            <color indexed="81"/>
            <rFont val="Tahoma"/>
            <family val="2"/>
          </rPr>
          <t>traslado por utilidad:  1,369,437,158.
Traslado rendimientos financieros:  16,590,914.
TOTAL:1.386.028.072
Tomado de informe de Extensiòn y Proyecciòn social, "relaciòn traslado de utilidades</t>
        </r>
      </text>
    </comment>
    <comment ref="I16" authorId="0" shapeId="0" xr:uid="{00000000-0006-0000-0200-000022000000}">
      <text>
        <r>
          <rPr>
            <sz val="9"/>
            <color indexed="81"/>
            <rFont val="Tahoma"/>
            <family val="2"/>
          </rPr>
          <t>Le informo que el valor trasladado como administración "utilidad" a la Institución es por valor de $ 359,659,173. Adjunto soportes.</t>
        </r>
      </text>
    </comment>
    <comment ref="J16" authorId="0" shapeId="0" xr:uid="{00000000-0006-0000-0200-000023000000}">
      <text>
        <r>
          <rPr>
            <sz val="9"/>
            <color indexed="81"/>
            <rFont val="Tahoma"/>
            <family val="2"/>
          </rPr>
          <t xml:space="preserve">Les informo que los  Ingresos percibidos por  utilidades de los convenios y contratos de Extensión y Proyección social para el año 2017 fue por valor de $1.503.884.083
</t>
        </r>
      </text>
    </comment>
    <comment ref="L16" authorId="0" shapeId="0" xr:uid="{00000000-0006-0000-0200-000024000000}">
      <text>
        <r>
          <rPr>
            <sz val="9"/>
            <color indexed="81"/>
            <rFont val="Tahoma"/>
            <family val="2"/>
          </rPr>
          <t xml:space="preserve">Los excedentes trasladados a la Institución en el Periodo Enero 2018 a Junio 30 2018 suman </t>
        </r>
        <r>
          <rPr>
            <b/>
            <sz val="9"/>
            <color indexed="81"/>
            <rFont val="Tahoma"/>
            <family val="2"/>
          </rPr>
          <t xml:space="preserve">$683.863.529  </t>
        </r>
        <r>
          <rPr>
            <sz val="9"/>
            <color indexed="81"/>
            <rFont val="Tahoma"/>
            <family val="2"/>
          </rPr>
          <t xml:space="preserve">
Segun transferencias realizadas como sigue: 
-  20 de Febrero de 2018     $7.577.176
-  24 de Mayo de 2018     $663.260.940
-  25 de Mayo de 2018       $10.484.458
-  8 de Junio de 2018           $2.540.955
</t>
        </r>
      </text>
    </comment>
    <comment ref="M16" authorId="0" shapeId="0" xr:uid="{00000000-0006-0000-0200-000025000000}">
      <text>
        <r>
          <rPr>
            <b/>
            <sz val="9"/>
            <color indexed="81"/>
            <rFont val="Tahoma"/>
            <family val="2"/>
          </rPr>
          <t xml:space="preserve">Total traslado utilidad: </t>
        </r>
        <r>
          <rPr>
            <sz val="9"/>
            <color indexed="81"/>
            <rFont val="Tahoma"/>
            <family val="2"/>
          </rPr>
          <t xml:space="preserve">
</t>
        </r>
        <r>
          <rPr>
            <b/>
            <sz val="9"/>
            <color indexed="81"/>
            <rFont val="Tahoma"/>
            <family val="2"/>
          </rPr>
          <t>$1.627.228.764</t>
        </r>
      </text>
    </comment>
    <comment ref="O16" authorId="0" shapeId="0" xr:uid="{B4AE07F4-4B63-4B82-A12B-041F63B8D59C}">
      <text>
        <r>
          <rPr>
            <b/>
            <sz val="9"/>
            <color indexed="81"/>
            <rFont val="Tahoma"/>
            <family val="2"/>
          </rPr>
          <t>Traslado utilidad:
$232.194.963</t>
        </r>
      </text>
    </comment>
    <comment ref="C17" authorId="1" shapeId="0" xr:uid="{00000000-0006-0000-0200-000026000000}">
      <text>
        <r>
          <rPr>
            <b/>
            <sz val="9"/>
            <color indexed="81"/>
            <rFont val="Tahoma"/>
            <family val="2"/>
          </rPr>
          <t>Es un indicador en relación a convenios y  de aumentar,la base actual es el convenio que se tienen con   PIT</t>
        </r>
        <r>
          <rPr>
            <sz val="9"/>
            <color indexed="81"/>
            <rFont val="Tahoma"/>
            <family val="2"/>
          </rPr>
          <t xml:space="preserve">
</t>
        </r>
      </text>
    </comment>
    <comment ref="G17" authorId="0" shapeId="0" xr:uid="{00000000-0006-0000-0200-000027000000}">
      <text>
        <r>
          <rPr>
            <sz val="9"/>
            <color indexed="81"/>
            <rFont val="Tahoma"/>
            <family val="2"/>
          </rPr>
          <t xml:space="preserve">Medellìn Gourmet-IUCMA
UPB-IUCMA
Universidad Pinar del Rio, Cuba-IUCMA
</t>
        </r>
      </text>
    </comment>
    <comment ref="I17" authorId="0" shapeId="0" xr:uid="{00000000-0006-0000-0200-000028000000}">
      <text>
        <r>
          <rPr>
            <b/>
            <sz val="9"/>
            <color indexed="81"/>
            <rFont val="Tahoma"/>
            <family val="2"/>
          </rPr>
          <t>Convenios:
1. Capacitar a un grupo de asociados del  Medellín Convention and Visitors Bureau en cultura de la hospitaldiad local y regional y Marketing Turístico.
2. Acuerdo Interinstitucional de manejo del  Concurso Culinario Internacional de la CONPEHT.
3. Convenio de cooperación con la Corporación Turística Laureles estadio.</t>
        </r>
        <r>
          <rPr>
            <sz val="9"/>
            <color indexed="81"/>
            <rFont val="Tahoma"/>
            <family val="2"/>
          </rPr>
          <t xml:space="preserve">
</t>
        </r>
      </text>
    </comment>
    <comment ref="J17" authorId="0" shapeId="0" xr:uid="{00000000-0006-0000-0200-000029000000}">
      <text>
        <r>
          <rPr>
            <sz val="9"/>
            <color indexed="81"/>
            <rFont val="Tahoma"/>
            <family val="2"/>
          </rPr>
          <t xml:space="preserve">Primer Semestre 2017:
1. Capacitar a un grupo de asociados del  Medellín Convention and Visitors Bureau en cultura de la hospitaldiad local y regional y Marketing Turístico.
2. Acuerdo Interinstitucional de manejo del  Concurso Culinario Internacional de la CONPEHT.
3. Convenio de cooperación con la Corporación Turística Laureles estadio.
Segundo Semestre 2017:
4.Unión Temporal Turismo y Paz para la ejecución de contrato FONTUR para capacitar los Colegios Amigos del Turismo de todo el país
5.Acuerdo de Voluntades con la Secretaría de la Juventud del Municipio de Medellín-programa Medellín en la Cabeza
</t>
        </r>
      </text>
    </comment>
    <comment ref="L17" authorId="0" shapeId="0" xr:uid="{00000000-0006-0000-0200-00002A000000}">
      <text>
        <r>
          <rPr>
            <b/>
            <sz val="9"/>
            <color indexed="81"/>
            <rFont val="Tahoma"/>
            <family val="2"/>
          </rPr>
          <t>1. Convenio Marco de Cooperación con el Clúster Oriente
2. Acuerdo de Voluntades IUCMA-Aviaexport-Aviatur para cooperación técnica en turismo</t>
        </r>
        <r>
          <rPr>
            <sz val="9"/>
            <color indexed="81"/>
            <rFont val="Tahoma"/>
            <family val="2"/>
          </rPr>
          <t xml:space="preserve">
</t>
        </r>
      </text>
    </comment>
    <comment ref="M17" authorId="0" shapeId="0" xr:uid="{00000000-0006-0000-0200-00002B000000}">
      <text>
        <r>
          <rPr>
            <sz val="9"/>
            <color indexed="81"/>
            <rFont val="Tahoma"/>
            <family val="2"/>
          </rPr>
          <t>1. Aviaexport-Colmayor
2. Cluster Oriente-Colmayor.
3. Comanuco-Turbo.
4. ASSER SAS
5. Corporación Turística Laureles Estadio.</t>
        </r>
      </text>
    </comment>
    <comment ref="O17" authorId="0" shapeId="0" xr:uid="{00000000-0006-0000-0200-00002C000000}">
      <text>
        <r>
          <rPr>
            <b/>
            <sz val="9"/>
            <color indexed="81"/>
            <rFont val="Tahoma"/>
            <family val="2"/>
          </rPr>
          <t>1. Salud sin Fronteras  feb-19.
2. Corporación Aburrá Norte  mar-19.
3. COTELCO ANTIOQUIA  abr-19.
4. Grupo HTM  abr-19.
5. CORPORACIÓN BANASTA  jun-19</t>
        </r>
        <r>
          <rPr>
            <sz val="9"/>
            <color indexed="81"/>
            <rFont val="Tahoma"/>
            <family val="2"/>
          </rPr>
          <t xml:space="preserve">
</t>
        </r>
      </text>
    </comment>
    <comment ref="A18" authorId="3" shapeId="0" xr:uid="{00000000-0006-0000-0200-00002D000000}">
      <text>
        <r>
          <rPr>
            <b/>
            <sz val="9"/>
            <color indexed="81"/>
            <rFont val="Tahoma"/>
            <family val="2"/>
          </rPr>
          <t>En millones de pesos</t>
        </r>
      </text>
    </comment>
    <comment ref="I18" authorId="0" shapeId="0" xr:uid="{00000000-0006-0000-0200-00002E000000}">
      <text>
        <r>
          <rPr>
            <sz val="9"/>
            <color indexed="81"/>
            <rFont val="Tahoma"/>
            <family val="2"/>
          </rPr>
          <t xml:space="preserve">Ingresos convenio por Extensión con Gerencia: </t>
        </r>
        <r>
          <rPr>
            <b/>
            <sz val="9"/>
            <color indexed="81"/>
            <rFont val="Tahoma"/>
            <family val="2"/>
          </rPr>
          <t>455,600,000</t>
        </r>
        <r>
          <rPr>
            <sz val="9"/>
            <color indexed="81"/>
            <rFont val="Tahoma"/>
            <family val="2"/>
          </rPr>
          <t xml:space="preserve">
Ingresos contrato ISVIMED: </t>
        </r>
        <r>
          <rPr>
            <b/>
            <sz val="9"/>
            <color indexed="81"/>
            <rFont val="Tahoma"/>
            <family val="2"/>
          </rPr>
          <t>1,264,394,080</t>
        </r>
        <r>
          <rPr>
            <sz val="9"/>
            <color indexed="81"/>
            <rFont val="Tahoma"/>
            <family val="2"/>
          </rPr>
          <t xml:space="preserve">
UVA: 800,000,000
1 ADICIÓN 514,272,383
</t>
        </r>
        <r>
          <rPr>
            <b/>
            <sz val="9"/>
            <color indexed="81"/>
            <rFont val="Tahoma"/>
            <family val="2"/>
          </rPr>
          <t>2 ADICIÓN 789,373,621</t>
        </r>
        <r>
          <rPr>
            <sz val="9"/>
            <color indexed="81"/>
            <rFont val="Tahoma"/>
            <family val="2"/>
          </rPr>
          <t xml:space="preserve">
TOTAL: 2.103.646.004</t>
        </r>
      </text>
    </comment>
    <comment ref="J18" authorId="0" shapeId="0" xr:uid="{00000000-0006-0000-0200-00002F000000}">
      <text>
        <r>
          <rPr>
            <b/>
            <sz val="9"/>
            <color indexed="81"/>
            <rFont val="Tahoma"/>
            <family val="2"/>
          </rPr>
          <t>Total ingresos brutos
2017-1: $2.509.367.701
2017-2: $4.794.374.136</t>
        </r>
        <r>
          <rPr>
            <sz val="9"/>
            <color indexed="81"/>
            <rFont val="Tahoma"/>
            <family val="2"/>
          </rPr>
          <t xml:space="preserve">
</t>
        </r>
        <r>
          <rPr>
            <b/>
            <sz val="9"/>
            <color indexed="81"/>
            <rFont val="Tahoma"/>
            <family val="2"/>
          </rPr>
          <t>TOTAL: $7.303.741.837</t>
        </r>
      </text>
    </comment>
    <comment ref="L18" authorId="0" shapeId="0" xr:uid="{00000000-0006-0000-0200-000030000000}">
      <text>
        <r>
          <rPr>
            <b/>
            <sz val="9"/>
            <color indexed="81"/>
            <rFont val="Tahoma"/>
            <family val="2"/>
          </rPr>
          <t xml:space="preserve">Ingresos brutos: </t>
        </r>
        <r>
          <rPr>
            <sz val="9"/>
            <color indexed="81"/>
            <rFont val="Tahoma"/>
            <family val="2"/>
          </rPr>
          <t xml:space="preserve">
$2.793.727.144
</t>
        </r>
        <r>
          <rPr>
            <b/>
            <sz val="9"/>
            <color indexed="81"/>
            <rFont val="Tahoma"/>
            <family val="2"/>
          </rPr>
          <t>Excedentes por administración:</t>
        </r>
        <r>
          <rPr>
            <sz val="9"/>
            <color indexed="81"/>
            <rFont val="Tahoma"/>
            <family val="2"/>
          </rPr>
          <t xml:space="preserve">
$286.970.876</t>
        </r>
      </text>
    </comment>
    <comment ref="M18" authorId="0" shapeId="0" xr:uid="{00000000-0006-0000-0200-000031000000}">
      <text>
        <r>
          <rPr>
            <b/>
            <sz val="9"/>
            <color indexed="81"/>
            <rFont val="Tahoma"/>
            <family val="2"/>
          </rPr>
          <t>total ingresos brutos por convenios 2018:</t>
        </r>
        <r>
          <rPr>
            <sz val="9"/>
            <color indexed="81"/>
            <rFont val="Tahoma"/>
            <family val="2"/>
          </rPr>
          <t xml:space="preserve">
</t>
        </r>
        <r>
          <rPr>
            <b/>
            <sz val="9"/>
            <color indexed="81"/>
            <rFont val="Tahoma"/>
            <family val="2"/>
          </rPr>
          <t>$4.644.374.136
Administración: 
$344.027.713</t>
        </r>
      </text>
    </comment>
    <comment ref="O18" authorId="0" shapeId="0" xr:uid="{36719B3A-C404-46CC-9B77-449F7CD2310A}">
      <text>
        <r>
          <rPr>
            <b/>
            <sz val="9"/>
            <color indexed="81"/>
            <rFont val="Tahoma"/>
            <family val="2"/>
          </rPr>
          <t>Convenios por un total de 12.068.775.504 más convenio Colmayor seguro y resiliente por valor de 30,000 dólares.</t>
        </r>
      </text>
    </comment>
    <comment ref="C19" authorId="1" shapeId="0" xr:uid="{00000000-0006-0000-0200-000032000000}">
      <text>
        <r>
          <rPr>
            <b/>
            <sz val="9"/>
            <color indexed="81"/>
            <rFont val="Tahoma"/>
            <family val="2"/>
          </rPr>
          <t xml:space="preserve">Es un indicador en relación a convenios y  de aumentar.
</t>
        </r>
        <r>
          <rPr>
            <sz val="9"/>
            <color indexed="81"/>
            <rFont val="Tahoma"/>
            <family val="2"/>
          </rPr>
          <t xml:space="preserve">
</t>
        </r>
      </text>
    </comment>
    <comment ref="G19" authorId="0" shapeId="0" xr:uid="{00000000-0006-0000-0200-000033000000}">
      <text>
        <r>
          <rPr>
            <b/>
            <sz val="9"/>
            <color indexed="81"/>
            <rFont val="Tahoma"/>
            <family val="2"/>
          </rPr>
          <t xml:space="preserve">1. UVA San Javier
2. Gerencia de servicios pùblicos de la Gobernaciòn.
</t>
        </r>
      </text>
    </comment>
    <comment ref="I19" authorId="0" shapeId="0" xr:uid="{00000000-0006-0000-0200-000034000000}">
      <text>
        <r>
          <rPr>
            <b/>
            <sz val="9"/>
            <color indexed="81"/>
            <rFont val="Tahoma"/>
            <family val="2"/>
          </rPr>
          <t>1. Extensión con Gerencia.
2. Contrato No 203 de 2017 desarrollado con el ISVIMED</t>
        </r>
        <r>
          <rPr>
            <sz val="9"/>
            <color indexed="81"/>
            <rFont val="Tahoma"/>
            <family val="2"/>
          </rPr>
          <t xml:space="preserve">
</t>
        </r>
        <r>
          <rPr>
            <b/>
            <sz val="9"/>
            <color indexed="81"/>
            <rFont val="Tahoma"/>
            <family val="2"/>
          </rPr>
          <t>3. Interventoría Técnica, administrativa y financiera, jurídica y ambiental, para la construcción de la UVA-Unidad de Vida Articulada San Javier, Medellín</t>
        </r>
      </text>
    </comment>
    <comment ref="J19" authorId="0" shapeId="0" xr:uid="{00000000-0006-0000-0200-000035000000}">
      <text>
        <r>
          <rPr>
            <b/>
            <sz val="9"/>
            <color indexed="81"/>
            <rFont val="Tahoma"/>
            <family val="2"/>
          </rPr>
          <t>2017-1: 3</t>
        </r>
        <r>
          <rPr>
            <sz val="9"/>
            <color indexed="81"/>
            <rFont val="Tahoma"/>
            <family val="2"/>
          </rPr>
          <t xml:space="preserve">
</t>
        </r>
        <r>
          <rPr>
            <b/>
            <sz val="9"/>
            <color indexed="81"/>
            <rFont val="Tahoma"/>
            <family val="2"/>
          </rPr>
          <t xml:space="preserve">2017-2: 3 </t>
        </r>
        <r>
          <rPr>
            <sz val="9"/>
            <color indexed="81"/>
            <rFont val="Tahoma"/>
            <family val="2"/>
          </rPr>
          <t>(con el Departamento de Gerencia de Servicios Públicos)</t>
        </r>
      </text>
    </comment>
    <comment ref="L19" authorId="0" shapeId="0" xr:uid="{00000000-0006-0000-0200-000036000000}">
      <text>
        <r>
          <rPr>
            <b/>
            <sz val="9"/>
            <color indexed="81"/>
            <rFont val="Tahoma"/>
            <family val="2"/>
          </rPr>
          <t>1. Primer Diplomado BIM - ASOBIM.
2. Interventoria UVA San Javier.
3. Convenio - Garantizar el cumplimiento de las competencias delegadas al departamento de Antioquia por el decreto 1077 de 2015 en materia de certificación de los municipios en SGP-APSB (2017 y Adición 2018).</t>
        </r>
        <r>
          <rPr>
            <sz val="9"/>
            <color indexed="81"/>
            <rFont val="Tahoma"/>
            <family val="2"/>
          </rPr>
          <t xml:space="preserve">
</t>
        </r>
      </text>
    </comment>
    <comment ref="M19" authorId="0" shapeId="0" xr:uid="{00000000-0006-0000-0200-000037000000}">
      <text>
        <r>
          <rPr>
            <b/>
            <sz val="9"/>
            <color indexed="81"/>
            <rFont val="Tahoma"/>
            <family val="2"/>
          </rPr>
          <t>consultar archivo convenios 2018</t>
        </r>
        <r>
          <rPr>
            <sz val="9"/>
            <color indexed="81"/>
            <rFont val="Tahoma"/>
            <family val="2"/>
          </rPr>
          <t xml:space="preserve">
</t>
        </r>
      </text>
    </comment>
    <comment ref="O19" authorId="0" shapeId="0" xr:uid="{29ECE995-AA9A-4184-B04E-14D9AE5B1469}">
      <text>
        <r>
          <rPr>
            <b/>
            <sz val="9"/>
            <color indexed="81"/>
            <rFont val="Tahoma"/>
            <family val="2"/>
          </rPr>
          <t>1. Colmayor seguro y resiliente.
2. BIM 2018
3. BIM 2018
4. Ventanilla 2018
5. Aseguramiento 2019
6. Apoyo al gestor PDA 2019</t>
        </r>
        <r>
          <rPr>
            <sz val="9"/>
            <color indexed="81"/>
            <rFont val="Tahoma"/>
            <family val="2"/>
          </rPr>
          <t xml:space="preserve">
</t>
        </r>
      </text>
    </comment>
    <comment ref="I20" authorId="0" shapeId="0" xr:uid="{00000000-0006-0000-0200-000038000000}">
      <text>
        <r>
          <rPr>
            <b/>
            <sz val="9"/>
            <color indexed="81"/>
            <rFont val="Tahoma"/>
            <family val="2"/>
          </rPr>
          <t>Isabel Cristina Jimenez Londoño:</t>
        </r>
        <r>
          <rPr>
            <sz val="9"/>
            <color indexed="81"/>
            <rFont val="Tahoma"/>
            <family val="2"/>
          </rPr>
          <t xml:space="preserve">
Se van a firmar 3 convenios para el segundo semestre: prototipo Big Data, bases de datos Big Data y Micrositio.</t>
        </r>
      </text>
    </comment>
    <comment ref="J20" authorId="0" shapeId="0" xr:uid="{00000000-0006-0000-0200-000039000000}">
      <text>
        <r>
          <rPr>
            <b/>
            <sz val="9"/>
            <color indexed="81"/>
            <rFont val="Tahoma"/>
            <family val="2"/>
          </rPr>
          <t>NO FUE REPORTADA LA INFORMACIÓN POR PARTE DE LA DECANATURA DE LA FACULTAD</t>
        </r>
        <r>
          <rPr>
            <sz val="9"/>
            <color indexed="81"/>
            <rFont val="Tahoma"/>
            <family val="2"/>
          </rPr>
          <t xml:space="preserve">.
</t>
        </r>
      </text>
    </comment>
    <comment ref="L20" authorId="0" shapeId="0" xr:uid="{00000000-0006-0000-0200-00003A000000}">
      <text>
        <r>
          <rPr>
            <b/>
            <sz val="9"/>
            <color indexed="81"/>
            <rFont val="Tahoma"/>
            <family val="2"/>
          </rPr>
          <t>1. CONVENIO COLABORACIÓN ENTRE LA UNIVERSIDAD PONTIFICIA BOLIVARIANA, FUNDACIÓN UNIVERSITARIA CATÓLICA DEL NORTE, CORPORACIÓN UNIVERSITARIA MINUTO DE DIOS, UNIVERSIDAD SANTO TOMÁS, COLEGIO MAYOR DE ANTIOQUIA, INSTITUCIÓN UNIVERSITARIA SALAZAR Y HERRERA, INSTITUTO TECNOLÓGICO METROPOLITANO, UNIVERSIDAD COOPERATIVA DE COLOMBIA.
Objeto: aunar esfuerzos técnicos, financieros y humanos para realización del VI Simposio Internacional de Innovación Social y Tecnológica a realizarse los días 12 y 13 de octubre del 2017 en la ciudad de Medellín. 
2. CONVENIO DE COOPERACIÓN ENTRE LA INSTITUCIÓN UNIVERSITARIA COLEGIO MAYOR DE ANTIOQUIA Y ASOCIACIÓN COLOMBIANA DE PEQUEÑA INDUSTRIA DE -ACOPI ANTIOQUIA-
Objeto: El objeto del presente Convenio será establecer vínculos de Cooperación entre las partes, para la realización y desarrollo de actividades dirigidas a la generación de procesos de formación, investigación, docencia, formulación de proyectos, Analítica de datos y procesos de innovación social.</t>
        </r>
      </text>
    </comment>
    <comment ref="M20" authorId="0" shapeId="0" xr:uid="{00000000-0006-0000-0200-00003B000000}">
      <text>
        <r>
          <rPr>
            <b/>
            <sz val="9"/>
            <color indexed="81"/>
            <rFont val="Tahoma"/>
            <family val="2"/>
          </rPr>
          <t>1. 1.  Convenio de cooperación entre la Institución Universitaria Colegio Mayor De Antioquia Y Asociación Colombiana de Pequeña Industria de -Acopi Antioquia- 
Objeto: el objeto del presente convenio será establecer vínculos de cooperación entre las partes, para la realización y desarrollo de actividades dirigidas a la generación de procesos de formación, investigación, docencia, formulación de proyectos, analítica de datos y procesos de innovación social</t>
        </r>
        <r>
          <rPr>
            <sz val="9"/>
            <color indexed="81"/>
            <rFont val="Tahoma"/>
            <family val="2"/>
          </rPr>
          <t xml:space="preserve">
</t>
        </r>
        <r>
          <rPr>
            <b/>
            <sz val="9"/>
            <color indexed="81"/>
            <rFont val="Tahoma"/>
            <family val="2"/>
          </rPr>
          <t>2. Convenio colaboración entre la Universidad Pontificia Bolivariana, Fundación Universitaria Católica del Norte, Corporación Universitaria Minuto De Dios, Universidad Santo Tomás, Colegio Mayor de Antioquia, Instituto Tecnológico Metropolitano, Universidad Cooperativa de Colombia, Universidad de Antioquia y Universidad de Medellín.
Objeto: aunar esfuerzos técnicos, financieros y humanos para realización del vi simposio de innovación social y tecnológica a realizarse los días 27 y 28 de septiembre del 2018 en la ciudad de Medellín.</t>
        </r>
      </text>
    </comment>
    <comment ref="O20" authorId="0" shapeId="0" xr:uid="{00000000-0006-0000-0200-00003C000000}">
      <text>
        <r>
          <rPr>
            <b/>
            <sz val="9"/>
            <color indexed="81"/>
            <rFont val="Tahoma"/>
            <family val="2"/>
          </rPr>
          <t>No se desarrollaron convenios en el primer semestre.</t>
        </r>
      </text>
    </comment>
    <comment ref="G21" authorId="0" shapeId="0" xr:uid="{00000000-0006-0000-0200-00003D000000}">
      <text>
        <r>
          <rPr>
            <b/>
            <sz val="9"/>
            <color indexed="81"/>
            <rFont val="Tahoma"/>
            <family val="2"/>
          </rPr>
          <t>Trabajos de grado asesorados en emprendimiento</t>
        </r>
        <r>
          <rPr>
            <sz val="9"/>
            <color indexed="81"/>
            <rFont val="Tahoma"/>
            <family val="2"/>
          </rPr>
          <t xml:space="preserve">
lazaro</t>
        </r>
      </text>
    </comment>
    <comment ref="I21" authorId="0" shapeId="0" xr:uid="{00000000-0006-0000-0200-00003E000000}">
      <text>
        <r>
          <rPr>
            <b/>
            <sz val="9"/>
            <color indexed="81"/>
            <rFont val="Tahoma"/>
            <family val="2"/>
          </rPr>
          <t xml:space="preserve">Isabel Cristina Jimenez Londoño:
Proyectos asesorados: </t>
        </r>
        <r>
          <rPr>
            <sz val="9"/>
            <color indexed="81"/>
            <rFont val="Tahoma"/>
            <family val="2"/>
          </rPr>
          <t xml:space="preserve">
1. Fac de Administración: Sushi O'Clock
2. Fac Ciencias Sociales: Modelo de huertas agroecológicas comunales en instituciones educativas de Amagá.
</t>
        </r>
        <r>
          <rPr>
            <b/>
            <sz val="9"/>
            <color indexed="81"/>
            <rFont val="Tahoma"/>
            <family val="2"/>
          </rPr>
          <t>Proyectos acompañados modalidad práctica:</t>
        </r>
        <r>
          <rPr>
            <sz val="9"/>
            <color indexed="81"/>
            <rFont val="Tahoma"/>
            <family val="2"/>
          </rPr>
          <t xml:space="preserve">
Administración de Empresas Turísticas: 4
Tecnología en Gestión de Servicios Gastronómicos: 4
Planeación y Desarrollo Social: 1</t>
        </r>
      </text>
    </comment>
    <comment ref="J21" authorId="0" shapeId="0" xr:uid="{00000000-0006-0000-0200-00003F000000}">
      <text>
        <r>
          <rPr>
            <b/>
            <sz val="9"/>
            <color indexed="81"/>
            <rFont val="Tahoma"/>
            <family val="2"/>
          </rPr>
          <t>Isabel Cristina Jimenez Londoño:
Se presentó la misma información del período 2017-1, ya que a la fecha de evaluación del Plan no se encontraba la persona encargada del tema de emprendimiento.</t>
        </r>
      </text>
    </comment>
    <comment ref="L21" authorId="0" shapeId="0" xr:uid="{00000000-0006-0000-0200-000040000000}">
      <text>
        <r>
          <rPr>
            <b/>
            <sz val="9"/>
            <color indexed="81"/>
            <rFont val="Tahoma"/>
            <family val="2"/>
          </rPr>
          <t>1. Comida saludable
2. Mostaza
3. Arepas artesanales.
4. Ideacion sandwich gourmet.
5. Mostaza
6. Papeleria Tux
7. La tienda de Perucho
8. Rutas urbanas en bicicleta
9. Millenium, cereveza frutal artesanal</t>
        </r>
        <r>
          <rPr>
            <sz val="9"/>
            <color indexed="81"/>
            <rFont val="Tahoma"/>
            <family val="2"/>
          </rPr>
          <t xml:space="preserve">
</t>
        </r>
      </text>
    </comment>
    <comment ref="M21" authorId="0" shapeId="0" xr:uid="{00000000-0006-0000-0200-000041000000}">
      <text>
        <r>
          <rPr>
            <b/>
            <sz val="9"/>
            <color indexed="81"/>
            <rFont val="Tahoma"/>
            <family val="2"/>
          </rPr>
          <t>26 en el período 2018-2: 5 prácticas de emprendimiento, 8 asesorías por extensión, 13 estudiantes participantes del matching 2018-2
más 9 de 2018-1</t>
        </r>
        <r>
          <rPr>
            <sz val="9"/>
            <color indexed="81"/>
            <rFont val="Tahoma"/>
            <family val="2"/>
          </rPr>
          <t xml:space="preserve">
</t>
        </r>
      </text>
    </comment>
    <comment ref="O21" authorId="0" shapeId="0" xr:uid="{00000000-0006-0000-0200-000042000000}">
      <text>
        <r>
          <rPr>
            <b/>
            <sz val="9"/>
            <color indexed="81"/>
            <rFont val="Tahoma"/>
            <family val="2"/>
          </rPr>
          <t xml:space="preserve">5 prácticas de emprendimiento
</t>
        </r>
        <r>
          <rPr>
            <sz val="9"/>
            <color indexed="81"/>
            <rFont val="Tahoma"/>
            <family val="2"/>
          </rPr>
          <t xml:space="preserve">
</t>
        </r>
        <r>
          <rPr>
            <b/>
            <sz val="9"/>
            <color indexed="81"/>
            <rFont val="Tahoma"/>
            <family val="2"/>
          </rPr>
          <t>3 asesorías por Extensión</t>
        </r>
      </text>
    </comment>
    <comment ref="C22" authorId="1" shapeId="0" xr:uid="{00000000-0006-0000-0200-000043000000}">
      <text>
        <r>
          <rPr>
            <b/>
            <sz val="9"/>
            <color indexed="81"/>
            <rFont val="Tahoma"/>
            <family val="2"/>
          </rPr>
          <t xml:space="preserve">convenios con empresas manejada por Lazaro
</t>
        </r>
      </text>
    </comment>
    <comment ref="I22" authorId="0" shapeId="0" xr:uid="{00000000-0006-0000-0200-000044000000}">
      <text>
        <r>
          <rPr>
            <b/>
            <sz val="9"/>
            <color indexed="81"/>
            <rFont val="Tahoma"/>
            <family val="2"/>
          </rPr>
          <t>Isabel Cristina Jimenez Londoño:</t>
        </r>
        <r>
          <rPr>
            <sz val="9"/>
            <color indexed="81"/>
            <rFont val="Tahoma"/>
            <family val="2"/>
          </rPr>
          <t xml:space="preserve">
En trámite de formalización:
Parque E
Cedezo Robledo (activo verbalmente)
Banco de las Oportunidades (activo verbalmente)</t>
        </r>
      </text>
    </comment>
    <comment ref="J22" authorId="0" shapeId="0" xr:uid="{00000000-0006-0000-0200-000045000000}">
      <text>
        <r>
          <rPr>
            <b/>
            <sz val="9"/>
            <color indexed="81"/>
            <rFont val="Tahoma"/>
            <family val="2"/>
          </rPr>
          <t>Isabel Cristina Jimenez Londoño:</t>
        </r>
        <r>
          <rPr>
            <sz val="9"/>
            <color indexed="81"/>
            <rFont val="Tahoma"/>
            <family val="2"/>
          </rPr>
          <t xml:space="preserve">
Se presentó la misma información del período 2017-1, ya que a la fecha de evaluación del Plan no se encontraba la persona encargada del tema de emprendimiento.</t>
        </r>
      </text>
    </comment>
    <comment ref="L22" authorId="0" shapeId="0" xr:uid="{00000000-0006-0000-0200-000046000000}">
      <text>
        <r>
          <rPr>
            <b/>
            <sz val="9"/>
            <color indexed="81"/>
            <rFont val="Tahoma"/>
            <family val="2"/>
          </rPr>
          <t>Evidencia: 1. Participación en Seminario-Taller Prodem</t>
        </r>
        <r>
          <rPr>
            <sz val="9"/>
            <color indexed="81"/>
            <rFont val="Tahoma"/>
            <family val="2"/>
          </rPr>
          <t xml:space="preserve">
</t>
        </r>
        <r>
          <rPr>
            <b/>
            <sz val="9"/>
            <color indexed="81"/>
            <rFont val="Tahoma"/>
            <family val="2"/>
          </rPr>
          <t>2. Buscando Talento (programa de la Secretaría de desarrollo y productividad.
3 Participación en la elaboración de los retos para el programa Sinergia - Sapiencia "Reto de innovación IES".</t>
        </r>
      </text>
    </comment>
    <comment ref="M22" authorId="0" shapeId="0" xr:uid="{00000000-0006-0000-0200-000047000000}">
      <text>
        <r>
          <rPr>
            <b/>
            <sz val="9"/>
            <color indexed="81"/>
            <rFont val="Tahoma"/>
            <family val="2"/>
          </rPr>
          <t xml:space="preserve">2018-2: </t>
        </r>
        <r>
          <rPr>
            <sz val="9"/>
            <color indexed="81"/>
            <rFont val="Tahoma"/>
            <family val="2"/>
          </rPr>
          <t xml:space="preserve">
- Participación en la elaboración de los retos para el programa Sinergia- Sapiencia "Reto de innovación IES"
Mas los 3 de 2018-1</t>
        </r>
      </text>
    </comment>
    <comment ref="O22" authorId="0" shapeId="0" xr:uid="{00000000-0006-0000-0200-000048000000}">
      <text>
        <r>
          <rPr>
            <b/>
            <sz val="9"/>
            <color indexed="81"/>
            <rFont val="Tahoma"/>
            <family val="2"/>
          </rPr>
          <t>Inscripción y asesoría de 9 estudiantes y 3 egresados a Capital Semilla.</t>
        </r>
        <r>
          <rPr>
            <sz val="9"/>
            <color indexed="81"/>
            <rFont val="Tahoma"/>
            <family val="2"/>
          </rPr>
          <t xml:space="preserve">
</t>
        </r>
      </text>
    </comment>
    <comment ref="C23" authorId="1" shapeId="0" xr:uid="{00000000-0006-0000-0200-000049000000}">
      <text>
        <r>
          <rPr>
            <b/>
            <sz val="9"/>
            <color indexed="81"/>
            <rFont val="Tahoma"/>
            <family val="2"/>
          </rPr>
          <t>El indicador es en tèrminos de servicios prestados, para incluir todo tipo de educación, sea charla, diplomado, asesoria. Es de mantener y aumentar uno al año.</t>
        </r>
        <r>
          <rPr>
            <sz val="9"/>
            <color indexed="81"/>
            <rFont val="Tahoma"/>
            <family val="2"/>
          </rPr>
          <t xml:space="preserve">
</t>
        </r>
      </text>
    </comment>
    <comment ref="G23" authorId="1" shapeId="0" xr:uid="{00000000-0006-0000-0200-00004A000000}">
      <text>
        <r>
          <rPr>
            <sz val="9"/>
            <color indexed="81"/>
            <rFont val="Tahoma"/>
            <family val="2"/>
          </rPr>
          <t>Tomado de informe de Extensión Académica, enero 20 de 2017.
20 actividades realizadas por la Facultad de Ciencias de la Salud</t>
        </r>
      </text>
    </comment>
    <comment ref="I23" authorId="0" shapeId="0" xr:uid="{00000000-0006-0000-0200-00004B000000}">
      <text>
        <r>
          <rPr>
            <b/>
            <sz val="9"/>
            <color indexed="81"/>
            <rFont val="Tahoma"/>
            <family val="2"/>
          </rPr>
          <t>ECSAL02 ACTUALIZACIÓN EN TOMA DE MUESTRAS CERVICO-UTERINA Y NORMATIVIDAD VIGENTE.
ECSAL04   BIOTECNOLOGÍA ANIMAL: COMPETENCIA DEL OVOCITO Y EL ESPERMATOZOIDE.
ECSAL03  NEXT GENERATION SEQUENCING: ddRAD-Based de novo SNP genotyping.
ECSAL01  PRINCIPIOS MOLECULARES PARA EL DIAGNÓSTICO EN CLÍNICA.</t>
        </r>
        <r>
          <rPr>
            <sz val="9"/>
            <color indexed="81"/>
            <rFont val="Tahoma"/>
            <family val="2"/>
          </rPr>
          <t xml:space="preserve">
</t>
        </r>
      </text>
    </comment>
    <comment ref="J23" authorId="0" shapeId="0" xr:uid="{00000000-0006-0000-0200-00004C000000}">
      <text>
        <r>
          <rPr>
            <b/>
            <sz val="9"/>
            <color indexed="81"/>
            <rFont val="Tahoma"/>
            <family val="2"/>
          </rPr>
          <t>2017-2: 7
1. ACTUALIZACIÓN EN TOMA DE MUESTRAS CLÍNICAS.
2. BANCO DE SANGRE.
3. II Congreso Internacional de Bacteriología y Laboratorio Clínico, Actualidad, desafíos y compromiso.
4. III SIMPOSIO INTERNACIONAL DE BIOTECNOLOGIA.
5. MANEJO ESTADÍSTICO DE BASES DE DATOS BIOLÓGICAS.
6. ACTUALIZACIÓN EN TOMA DE MUESTRAS CLÍNICAS .
7. XXIII CONGRESO DE ESTUDIANTES DE PRÁCTICA PROFESIONAL DE LA FACULTAD DE CIENCIAS DE LA SALUD.</t>
        </r>
      </text>
    </comment>
    <comment ref="L23" authorId="0" shapeId="0" xr:uid="{00000000-0006-0000-0200-00004D000000}">
      <text>
        <r>
          <rPr>
            <b/>
            <sz val="9"/>
            <color indexed="81"/>
            <rFont val="Tahoma"/>
            <family val="2"/>
          </rPr>
          <t xml:space="preserve">1. Curso Diseño experimental y análisis estadístico aplicado.
2. Manejo bioestadístico de bases de </t>
        </r>
        <r>
          <rPr>
            <b/>
            <sz val="9"/>
            <color indexed="81"/>
            <rFont val="Tahoma"/>
            <family val="2"/>
          </rPr>
          <t>datos.
3. Diplomado en Docencia universitaria.</t>
        </r>
      </text>
    </comment>
    <comment ref="M23" authorId="0" shapeId="0" xr:uid="{00000000-0006-0000-0200-00004E000000}">
      <text>
        <r>
          <rPr>
            <b/>
            <sz val="9"/>
            <color indexed="81"/>
            <rFont val="Tahoma"/>
            <family val="2"/>
          </rPr>
          <t>Las 3 actividades realizadas en el primer semestre más:
1. Fundamentos y aplicaciones de CRISPR/Cas en Biotecnología.
2. SEPARACIÓN DE COMPUESTOS A PARTIR DE EXTRACTOS VEGETALES.
3. SIMPOSIO DE ACTUALIZACIÓN EN ONCO - HEMATOLOGÍA</t>
        </r>
        <r>
          <rPr>
            <sz val="9"/>
            <color indexed="81"/>
            <rFont val="Tahoma"/>
            <family val="2"/>
          </rPr>
          <t xml:space="preserve">
</t>
        </r>
      </text>
    </comment>
    <comment ref="O23" authorId="0" shapeId="0" xr:uid="{24BAFEB0-2EDE-404F-BB73-352F1A4DF169}">
      <text>
        <r>
          <rPr>
            <b/>
            <sz val="9"/>
            <color indexed="81"/>
            <rFont val="Tahoma"/>
            <family val="2"/>
          </rPr>
          <t>1. ACTUALIZACION EN TOMA DE MUESTRAS CLINICAS.
2. DIPLOMADO EN COMPETENCIAS PARA LA PRODUCCIÓN DE CACAOS ESPECIALES.
3. DIPLOMADO EN COMPETENCIAS PARA LA PRODUCCIÓN DE CACAOS ESPECIALES.
4. DISEÑO EXPERIMENTAL Y ANÁLISIS ESTADÍSTICO.
5. MANEJO BIOESTADÍSTICO DE BASES DE DATOS.
6. PRINCIPIOS MOLECULARES PARA EL DIAGNÓSTICO EN CLÍNICA</t>
        </r>
      </text>
    </comment>
    <comment ref="C24" authorId="1" shapeId="0" xr:uid="{00000000-0006-0000-0200-00004F000000}">
      <text>
        <r>
          <rPr>
            <b/>
            <sz val="9"/>
            <color indexed="81"/>
            <rFont val="Tahoma"/>
            <family val="2"/>
          </rPr>
          <t>La proyección del indicador esta basada en términios de muestras. De acuerdo a la capacidad instalada de LACMA que es de 1080 muestras.</t>
        </r>
      </text>
    </comment>
    <comment ref="J24" authorId="0" shapeId="0" xr:uid="{00000000-0006-0000-0200-000050000000}">
      <text>
        <r>
          <rPr>
            <b/>
            <sz val="9"/>
            <color indexed="81"/>
            <rFont val="Tahoma"/>
            <family val="2"/>
          </rPr>
          <t>Número total de muestras en el año</t>
        </r>
        <r>
          <rPr>
            <sz val="9"/>
            <color indexed="81"/>
            <rFont val="Tahoma"/>
            <family val="2"/>
          </rPr>
          <t xml:space="preserve">
</t>
        </r>
      </text>
    </comment>
    <comment ref="L24" authorId="0" shapeId="0" xr:uid="{00000000-0006-0000-0200-000051000000}">
      <text>
        <r>
          <rPr>
            <b/>
            <sz val="9"/>
            <color indexed="81"/>
            <rFont val="Tahoma"/>
            <family val="2"/>
          </rPr>
          <t>Número de muestras LACMA 2018-1:  897 muestras.</t>
        </r>
        <r>
          <rPr>
            <sz val="9"/>
            <color indexed="81"/>
            <rFont val="Tahoma"/>
            <family val="2"/>
          </rPr>
          <t xml:space="preserve">
</t>
        </r>
      </text>
    </comment>
    <comment ref="M24" authorId="0" shapeId="0" xr:uid="{00000000-0006-0000-0200-000052000000}">
      <text>
        <r>
          <rPr>
            <b/>
            <sz val="9"/>
            <color indexed="81"/>
            <rFont val="Tahoma"/>
            <family val="2"/>
          </rPr>
          <t>Total muestras 2018-2: 869 muestras</t>
        </r>
        <r>
          <rPr>
            <sz val="9"/>
            <color indexed="81"/>
            <rFont val="Tahoma"/>
            <family val="2"/>
          </rPr>
          <t xml:space="preserve">
</t>
        </r>
      </text>
    </comment>
    <comment ref="O24" authorId="0" shapeId="0" xr:uid="{00000000-0006-0000-0200-000053000000}">
      <text>
        <r>
          <rPr>
            <b/>
            <sz val="9"/>
            <color indexed="81"/>
            <rFont val="Tahoma"/>
            <family val="2"/>
          </rPr>
          <t>El número de muestras procesadas en LACMA hasta el 30 de Junio de 2019 es de:  1662 muestras.</t>
        </r>
      </text>
    </comment>
    <comment ref="G27" authorId="0" shapeId="0" xr:uid="{00000000-0006-0000-0200-000054000000}">
      <text>
        <r>
          <rPr>
            <b/>
            <sz val="9"/>
            <color indexed="81"/>
            <rFont val="Tahoma"/>
            <family val="2"/>
          </rPr>
          <t>DOS EN EL BARRIO EL PACIFICO 
UN CURSO DE MANIPULACION DE ALIMENTOS-FACULTAD DE CIENCIAS DE LA SALUD</t>
        </r>
        <r>
          <rPr>
            <sz val="9"/>
            <color indexed="81"/>
            <rFont val="Tahoma"/>
            <family val="2"/>
          </rPr>
          <t xml:space="preserve">
</t>
        </r>
      </text>
    </comment>
    <comment ref="I27" authorId="0" shapeId="0" xr:uid="{00000000-0006-0000-0200-000055000000}">
      <text>
        <r>
          <rPr>
            <b/>
            <sz val="9"/>
            <color indexed="81"/>
            <rFont val="Tahoma"/>
            <family val="2"/>
          </rPr>
          <t>21 ACTIVIDADES DESARROLLADAS POR LA FACULTAD DE ADMINISTRACIÓN.
1 ACTIVIDAD REPORTADA POR LA FACULTAD DE CIENCIAS SOCIALES (BARRIO EL PACÍFICO)</t>
        </r>
        <r>
          <rPr>
            <sz val="9"/>
            <color indexed="81"/>
            <rFont val="Tahoma"/>
            <family val="2"/>
          </rPr>
          <t xml:space="preserve">
</t>
        </r>
        <r>
          <rPr>
            <b/>
            <sz val="9"/>
            <color indexed="81"/>
            <rFont val="Tahoma"/>
            <family val="2"/>
          </rPr>
          <t>-21 ACTIVIDADES DESARROLLADAS POR LA FAC. DE CIENCIAS DE LA SALUD</t>
        </r>
      </text>
    </comment>
    <comment ref="J27" authorId="0" shapeId="0" xr:uid="{00000000-0006-0000-0200-000056000000}">
      <text>
        <r>
          <rPr>
            <b/>
            <sz val="9"/>
            <color indexed="81"/>
            <rFont val="Tahoma"/>
            <family val="2"/>
          </rPr>
          <t>43 actividades de las Facultades y 5 de extensión</t>
        </r>
        <r>
          <rPr>
            <sz val="9"/>
            <color indexed="81"/>
            <rFont val="Tahoma"/>
            <family val="2"/>
          </rPr>
          <t xml:space="preserve">
</t>
        </r>
      </text>
    </comment>
    <comment ref="M27" authorId="0" shapeId="0" xr:uid="{00000000-0006-0000-0200-000057000000}">
      <text>
        <r>
          <rPr>
            <b/>
            <sz val="9"/>
            <color indexed="81"/>
            <rFont val="Tahoma"/>
            <family val="2"/>
          </rPr>
          <t>Actividades Proyección Social 2018-2:
Facultad Ciencias de la Salud: 16
Facultad Administración: 20</t>
        </r>
      </text>
    </comment>
    <comment ref="C29" authorId="2" shapeId="0" xr:uid="{00000000-0006-0000-0200-000058000000}">
      <text>
        <r>
          <rPr>
            <b/>
            <sz val="9"/>
            <color indexed="81"/>
            <rFont val="Tahoma"/>
            <family val="2"/>
          </rPr>
          <t>Medios:</t>
        </r>
        <r>
          <rPr>
            <sz val="9"/>
            <color indexed="81"/>
            <rFont val="Tahoma"/>
            <family val="2"/>
          </rPr>
          <t xml:space="preserve">
Eventos tales como charlas, talleres, e intervenciones en sectores deprimidos de la ciudad</t>
        </r>
      </text>
    </comment>
    <comment ref="G29" authorId="0" shapeId="0" xr:uid="{00000000-0006-0000-0200-000059000000}">
      <text>
        <r>
          <rPr>
            <b/>
            <sz val="9"/>
            <color indexed="81"/>
            <rFont val="Tahoma"/>
            <family val="2"/>
          </rPr>
          <t>DOS EN EL BARRIO EL PACIFICO 
UN CURSO DE MANIPULACION DE ALIMENTOS-FACULTAD DE CIENCIAS DE LA SALUD</t>
        </r>
        <r>
          <rPr>
            <sz val="9"/>
            <color indexed="81"/>
            <rFont val="Tahoma"/>
            <family val="2"/>
          </rPr>
          <t xml:space="preserve">
</t>
        </r>
      </text>
    </comment>
    <comment ref="I29" authorId="0" shapeId="0" xr:uid="{00000000-0006-0000-0200-00005A000000}">
      <text>
        <r>
          <rPr>
            <sz val="9"/>
            <color indexed="81"/>
            <rFont val="Tahoma"/>
            <family val="2"/>
          </rPr>
          <t>-21 ACTIVIDADES DESARROLLADAS POR LA FACULTAD DE ADMINISTRACIÓN.
-1 ACTIVIDAD REPORTADA POR LA FACULTAD DE CIENCIAS SOCIALES (BARRIO EL PACÍFICO)</t>
        </r>
        <r>
          <rPr>
            <sz val="9"/>
            <color indexed="81"/>
            <rFont val="Tahoma"/>
            <family val="2"/>
          </rPr>
          <t xml:space="preserve">
-21 ACTIVIDADES DESARROLLADAS POR LA FAC. DE CIENCIAS DE LA SALUD</t>
        </r>
      </text>
    </comment>
    <comment ref="J29" authorId="0" shapeId="0" xr:uid="{00000000-0006-0000-0200-00005B000000}">
      <text>
        <r>
          <rPr>
            <b/>
            <sz val="9"/>
            <color indexed="81"/>
            <rFont val="Tahoma"/>
            <family val="2"/>
          </rPr>
          <t>1. Planeación territorial.
2. Fortalecimiento de organizaciones sociales y comunitarias.
3. La calidad del aire.
4. Participación ciudadana: eje del desarrollo social.
5. Curso en Moravia</t>
        </r>
        <r>
          <rPr>
            <sz val="9"/>
            <color indexed="81"/>
            <rFont val="Tahoma"/>
            <family val="2"/>
          </rPr>
          <t xml:space="preserve">
</t>
        </r>
      </text>
    </comment>
    <comment ref="L29" authorId="0" shapeId="0" xr:uid="{00000000-0006-0000-0200-00005C000000}">
      <text>
        <r>
          <rPr>
            <b/>
            <sz val="9"/>
            <color indexed="81"/>
            <rFont val="Tahoma"/>
            <family val="2"/>
          </rPr>
          <t>Facultad de Ciencias de la Salud: 37 actividades</t>
        </r>
        <r>
          <rPr>
            <sz val="9"/>
            <color indexed="81"/>
            <rFont val="Tahoma"/>
            <family val="2"/>
          </rPr>
          <t xml:space="preserve">
</t>
        </r>
      </text>
    </comment>
    <comment ref="M29" authorId="0" shapeId="0" xr:uid="{00000000-0006-0000-0200-00005D000000}">
      <text>
        <r>
          <rPr>
            <b/>
            <sz val="9"/>
            <color indexed="81"/>
            <rFont val="Tahoma"/>
            <family val="2"/>
          </rPr>
          <t>Actividades Proyección Social 2018-2:
Facultad Ciencias de la Salud: 16
Facultad Administración: 20</t>
        </r>
      </text>
    </comment>
    <comment ref="O29" authorId="0" shapeId="0" xr:uid="{A9021441-5735-415E-99FB-36600C52CBBA}">
      <text>
        <r>
          <rPr>
            <b/>
            <sz val="9"/>
            <color indexed="81"/>
            <rFont val="Tahoma"/>
            <family val="2"/>
          </rPr>
          <t xml:space="preserve">Actividades Proyección Social 2019-1:
</t>
        </r>
        <r>
          <rPr>
            <sz val="9"/>
            <color indexed="81"/>
            <rFont val="Tahoma"/>
            <family val="2"/>
          </rPr>
          <t xml:space="preserve">
</t>
        </r>
        <r>
          <rPr>
            <b/>
            <sz val="9"/>
            <color indexed="81"/>
            <rFont val="Tahoma"/>
            <family val="2"/>
          </rPr>
          <t xml:space="preserve">Facultad de Administración: 16
Facultad Arquitectura: 43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Isabel Cristina Jimenez Londoño</author>
    <author>Robinson Restrepo García</author>
    <author>Tatiana Alvarez</author>
    <author>Robinson  Garcia</author>
  </authors>
  <commentList>
    <comment ref="A9" authorId="0" shapeId="0" xr:uid="{00000000-0006-0000-0300-000001000000}">
      <text>
        <r>
          <rPr>
            <b/>
            <sz val="9"/>
            <color indexed="81"/>
            <rFont val="Tahoma"/>
            <family val="2"/>
          </rPr>
          <t>Suma del logro de los indicadores: No de estudiantes entrantes en actividades académicas, No de docentes entrantes en actividades académicas, No de estudiantes salientes en actividades académicas, No de docentes salientes en actividades académicas</t>
        </r>
        <r>
          <rPr>
            <sz val="9"/>
            <color indexed="81"/>
            <rFont val="Tahoma"/>
            <family val="2"/>
          </rPr>
          <t xml:space="preserve">
</t>
        </r>
      </text>
    </comment>
    <comment ref="A10" authorId="0" shapeId="0" xr:uid="{00000000-0006-0000-0300-000002000000}">
      <text>
        <r>
          <rPr>
            <b/>
            <sz val="9"/>
            <color indexed="81"/>
            <rFont val="Tahoma"/>
            <family val="2"/>
          </rPr>
          <t>Suma de los indicadores de producto: conversatorios, eventos, socializaciones y propuesta</t>
        </r>
        <r>
          <rPr>
            <sz val="9"/>
            <color indexed="81"/>
            <rFont val="Tahoma"/>
            <family val="2"/>
          </rPr>
          <t xml:space="preserve">
</t>
        </r>
      </text>
    </comment>
    <comment ref="A11" authorId="0" shapeId="0" xr:uid="{00000000-0006-0000-0300-000003000000}">
      <text>
        <r>
          <rPr>
            <b/>
            <sz val="9"/>
            <color indexed="81"/>
            <rFont val="Tahoma"/>
            <family val="2"/>
          </rPr>
          <t>Suma indicadores de producto:  bases de datos, devoluciones de experiencias, información por las redes, No de conversatorios y eventos de capacitación.</t>
        </r>
        <r>
          <rPr>
            <sz val="9"/>
            <color indexed="81"/>
            <rFont val="Tahoma"/>
            <family val="2"/>
          </rPr>
          <t xml:space="preserve">
</t>
        </r>
      </text>
    </comment>
    <comment ref="I13" authorId="1" shapeId="0" xr:uid="{00000000-0006-0000-0300-000005000000}">
      <text>
        <r>
          <rPr>
            <b/>
            <sz val="9"/>
            <color indexed="81"/>
            <rFont val="Tahoma"/>
            <family val="2"/>
          </rPr>
          <t>Robinson Restrepo García:</t>
        </r>
        <r>
          <rPr>
            <sz val="9"/>
            <color indexed="81"/>
            <rFont val="Tahoma"/>
            <family val="2"/>
          </rPr>
          <t xml:space="preserve">
Cuatro estudiantes del instituto Politécnico Nacional de México realizando pasantía académica en la Facultad de Administración y Ciencias de la Salud.</t>
        </r>
      </text>
    </comment>
    <comment ref="J13" authorId="0" shapeId="0" xr:uid="{00000000-0006-0000-0300-000006000000}">
      <text>
        <r>
          <rPr>
            <b/>
            <sz val="9"/>
            <color indexed="81"/>
            <rFont val="Tahoma"/>
            <family val="2"/>
          </rPr>
          <t>según informe de 24 de nov de 2017</t>
        </r>
        <r>
          <rPr>
            <sz val="9"/>
            <color indexed="81"/>
            <rFont val="Tahoma"/>
            <family val="2"/>
          </rPr>
          <t xml:space="preserve">
10 Estudiantes para el evento Global Village y 30 estudiantes entrantes de la escuela de verano ìtacas.</t>
        </r>
      </text>
    </comment>
    <comment ref="L13" authorId="1" shapeId="0" xr:uid="{00000000-0006-0000-0300-000007000000}">
      <text>
        <r>
          <rPr>
            <b/>
            <sz val="9"/>
            <color indexed="81"/>
            <rFont val="Tahoma"/>
            <family val="2"/>
          </rPr>
          <t>Robinson Restrepo García:</t>
        </r>
        <r>
          <rPr>
            <sz val="9"/>
            <color indexed="81"/>
            <rFont val="Tahoma"/>
            <family val="2"/>
          </rPr>
          <t xml:space="preserve">
Estudiantes en pasantìa, de Mexico</t>
        </r>
      </text>
    </comment>
    <comment ref="M13" authorId="1" shapeId="0" xr:uid="{00000000-0006-0000-0300-000008000000}">
      <text>
        <r>
          <rPr>
            <b/>
            <sz val="9"/>
            <color indexed="81"/>
            <rFont val="Tahoma"/>
            <family val="2"/>
          </rPr>
          <t>Robinson Restrepo García:</t>
        </r>
        <r>
          <rPr>
            <sz val="9"/>
            <color indexed="81"/>
            <rFont val="Tahoma"/>
            <family val="2"/>
          </rPr>
          <t xml:space="preserve">
5 primer semestre y 3 en segundo semestre</t>
        </r>
      </text>
    </comment>
    <comment ref="O13" authorId="1" shapeId="0" xr:uid="{0702179C-6199-4E38-83E4-2F5EA3782532}">
      <text>
        <r>
          <rPr>
            <b/>
            <sz val="9"/>
            <color indexed="81"/>
            <rFont val="Tahoma"/>
            <family val="2"/>
          </rPr>
          <t>Robinson Restrepo García:</t>
        </r>
        <r>
          <rPr>
            <sz val="9"/>
            <color indexed="81"/>
            <rFont val="Tahoma"/>
            <family val="2"/>
          </rPr>
          <t xml:space="preserve">
31 proyecto Delfín y 2 pasantes de Primera Escuela de Hotelería y turismo de Bolivia.</t>
        </r>
      </text>
    </comment>
    <comment ref="J14" authorId="0" shapeId="0" xr:uid="{00000000-0006-0000-0300-000009000000}">
      <text>
        <r>
          <rPr>
            <b/>
            <sz val="9"/>
            <color indexed="81"/>
            <rFont val="Tahoma"/>
            <family val="2"/>
          </rPr>
          <t>Extraído de informe de Internacionalización del 24 de nov de 2017</t>
        </r>
        <r>
          <rPr>
            <sz val="9"/>
            <color indexed="81"/>
            <rFont val="Tahoma"/>
            <family val="2"/>
          </rPr>
          <t xml:space="preserve">
</t>
        </r>
      </text>
    </comment>
    <comment ref="M14" authorId="0" shapeId="0" xr:uid="{00000000-0006-0000-0300-00000A000000}">
      <text>
        <r>
          <rPr>
            <b/>
            <sz val="9"/>
            <color indexed="81"/>
            <rFont val="Tahoma"/>
            <family val="2"/>
          </rPr>
          <t>3 del primer semestre y 31 del segundo semestre</t>
        </r>
        <r>
          <rPr>
            <sz val="9"/>
            <color indexed="81"/>
            <rFont val="Tahoma"/>
            <family val="2"/>
          </rPr>
          <t xml:space="preserve">
</t>
        </r>
      </text>
    </comment>
    <comment ref="J15" authorId="0" shapeId="0" xr:uid="{00000000-0006-0000-0300-00000B000000}">
      <text>
        <r>
          <rPr>
            <b/>
            <sz val="9"/>
            <color indexed="81"/>
            <rFont val="Tahoma"/>
            <family val="2"/>
          </rPr>
          <t>estudiantes en movilidad saliente en todo el año, según informe del 24 de noviembre</t>
        </r>
        <r>
          <rPr>
            <sz val="9"/>
            <color indexed="81"/>
            <rFont val="Tahoma"/>
            <family val="2"/>
          </rPr>
          <t xml:space="preserve">
</t>
        </r>
      </text>
    </comment>
    <comment ref="L15" authorId="1" shapeId="0" xr:uid="{00000000-0006-0000-0300-00000C000000}">
      <text>
        <r>
          <rPr>
            <b/>
            <sz val="9"/>
            <color indexed="81"/>
            <rFont val="Tahoma"/>
            <family val="2"/>
          </rPr>
          <t>31 estudiantes por pasantìas y 38 por convenio AIESEC</t>
        </r>
        <r>
          <rPr>
            <sz val="9"/>
            <color indexed="81"/>
            <rFont val="Tahoma"/>
            <family val="2"/>
          </rPr>
          <t xml:space="preserve">
</t>
        </r>
      </text>
    </comment>
    <comment ref="M15" authorId="0" shapeId="0" xr:uid="{00000000-0006-0000-0300-00000D000000}">
      <text>
        <r>
          <rPr>
            <b/>
            <sz val="9"/>
            <color indexed="81"/>
            <rFont val="Tahoma"/>
            <family val="2"/>
          </rPr>
          <t>69 del primer semestre y 21 del segundo semestre</t>
        </r>
        <r>
          <rPr>
            <sz val="9"/>
            <color indexed="81"/>
            <rFont val="Tahoma"/>
            <family val="2"/>
          </rPr>
          <t xml:space="preserve">
</t>
        </r>
      </text>
    </comment>
    <comment ref="O15" authorId="1" shapeId="0" xr:uid="{719F4F6B-5FF7-4402-8EC5-6957FCC58002}">
      <text>
        <r>
          <rPr>
            <b/>
            <sz val="9"/>
            <color indexed="81"/>
            <rFont val="Tahoma"/>
            <family val="2"/>
          </rPr>
          <t>Robinson Restrepo García:</t>
        </r>
        <r>
          <rPr>
            <sz val="9"/>
            <color indexed="81"/>
            <rFont val="Tahoma"/>
            <family val="2"/>
          </rPr>
          <t xml:space="preserve">
Estudiantes en prácticas, pasantías, estancias cortas y movilidad social.</t>
        </r>
      </text>
    </comment>
    <comment ref="I16" authorId="2" shapeId="0" xr:uid="{00000000-0006-0000-0300-00000E000000}">
      <text>
        <r>
          <rPr>
            <b/>
            <sz val="9"/>
            <color indexed="81"/>
            <rFont val="Tahoma"/>
            <family val="2"/>
          </rPr>
          <t>Tatiana Alvarez:</t>
        </r>
        <r>
          <rPr>
            <sz val="9"/>
            <color indexed="81"/>
            <rFont val="Tahoma"/>
            <family val="2"/>
          </rPr>
          <t xml:space="preserve">
Hugo villa - Cuba
Claudia Gonzales - Mexico
Carolina Espinal - Bolivia
Maria Leivy - Mexico</t>
        </r>
      </text>
    </comment>
    <comment ref="J16" authorId="0" shapeId="0" xr:uid="{00000000-0006-0000-0300-00000F000000}">
      <text>
        <r>
          <rPr>
            <b/>
            <sz val="9"/>
            <color indexed="81"/>
            <rFont val="Tahoma"/>
            <family val="2"/>
          </rPr>
          <t>total de docentes salientes en el año según informe del 24 de nov de 2017</t>
        </r>
        <r>
          <rPr>
            <sz val="9"/>
            <color indexed="81"/>
            <rFont val="Tahoma"/>
            <family val="2"/>
          </rPr>
          <t xml:space="preserve">
</t>
        </r>
      </text>
    </comment>
    <comment ref="M16" authorId="0" shapeId="0" xr:uid="{00000000-0006-0000-0300-000010000000}">
      <text>
        <r>
          <rPr>
            <b/>
            <sz val="9"/>
            <color indexed="81"/>
            <rFont val="Tahoma"/>
            <family val="2"/>
          </rPr>
          <t>7 del primer semestre y 39 del segundo semestre</t>
        </r>
        <r>
          <rPr>
            <sz val="9"/>
            <color indexed="81"/>
            <rFont val="Tahoma"/>
            <family val="2"/>
          </rPr>
          <t xml:space="preserve">
</t>
        </r>
      </text>
    </comment>
    <comment ref="G17" authorId="3" shapeId="0" xr:uid="{00000000-0006-0000-0300-000011000000}">
      <text>
        <r>
          <rPr>
            <b/>
            <sz val="9"/>
            <color indexed="81"/>
            <rFont val="Tahoma"/>
            <family val="2"/>
          </rPr>
          <t>Robinson  Garcia:</t>
        </r>
        <r>
          <rPr>
            <sz val="9"/>
            <color indexed="81"/>
            <rFont val="Tahoma"/>
            <family val="2"/>
          </rPr>
          <t xml:space="preserve">
se realizarán en marzo de 2017, ya que en 2016 se pospusieron por la restauración del auditorio</t>
        </r>
      </text>
    </comment>
    <comment ref="I17" authorId="1" shapeId="0" xr:uid="{00000000-0006-0000-0300-000012000000}">
      <text>
        <r>
          <rPr>
            <b/>
            <sz val="9"/>
            <color indexed="81"/>
            <rFont val="Tahoma"/>
            <family val="2"/>
          </rPr>
          <t>Robinson Restrepo García:</t>
        </r>
        <r>
          <rPr>
            <sz val="9"/>
            <color indexed="81"/>
            <rFont val="Tahoma"/>
            <family val="2"/>
          </rPr>
          <t xml:space="preserve">
1. Estudiantes de AIESEC.
</t>
        </r>
      </text>
    </comment>
    <comment ref="J17" authorId="1" shapeId="0" xr:uid="{00000000-0006-0000-0300-000013000000}">
      <text>
        <r>
          <rPr>
            <b/>
            <sz val="9"/>
            <color indexed="81"/>
            <rFont val="Tahoma"/>
            <family val="2"/>
          </rPr>
          <t>Robinson Restrepo García:</t>
        </r>
        <r>
          <rPr>
            <sz val="9"/>
            <color indexed="81"/>
            <rFont val="Tahoma"/>
            <family val="2"/>
          </rPr>
          <t xml:space="preserve">
2017-1: 1
2017-2: 3 conversatorios con la escuela de verano, Ciudad Global, AIESEC</t>
        </r>
      </text>
    </comment>
    <comment ref="L17" authorId="1" shapeId="0" xr:uid="{00000000-0006-0000-0300-000014000000}">
      <text>
        <r>
          <rPr>
            <b/>
            <sz val="9"/>
            <color indexed="81"/>
            <rFont val="Tahoma"/>
            <family val="2"/>
          </rPr>
          <t>Robinson Restrepo García:</t>
        </r>
        <r>
          <rPr>
            <sz val="9"/>
            <color indexed="81"/>
            <rFont val="Tahoma"/>
            <family val="2"/>
          </rPr>
          <t xml:space="preserve">
Estudiantes AIESEC el 1 de marzo</t>
        </r>
      </text>
    </comment>
    <comment ref="M17" authorId="1" shapeId="0" xr:uid="{00000000-0006-0000-0300-000015000000}">
      <text>
        <r>
          <rPr>
            <b/>
            <sz val="9"/>
            <color indexed="81"/>
            <rFont val="Tahoma"/>
            <family val="2"/>
          </rPr>
          <t>Robinson Restrepo García:</t>
        </r>
        <r>
          <rPr>
            <sz val="9"/>
            <color indexed="81"/>
            <rFont val="Tahoma"/>
            <family val="2"/>
          </rPr>
          <t xml:space="preserve">
1. prácticas profesional
2. Estudiantes visitantes en estancia académica
3. pasantes AIESEC
4. Estancia de investigación Guatemala. Se realizaron en un solo evento.
Más 1 del primer semestre
</t>
        </r>
      </text>
    </comment>
    <comment ref="O17" authorId="1" shapeId="0" xr:uid="{6CF36B7F-FA65-4CA7-85AE-9545BBE361EF}">
      <text>
        <r>
          <rPr>
            <b/>
            <sz val="9"/>
            <color indexed="81"/>
            <rFont val="Tahoma"/>
            <family val="2"/>
          </rPr>
          <t>Robinson Restrepo García:</t>
        </r>
        <r>
          <rPr>
            <sz val="9"/>
            <color indexed="81"/>
            <rFont val="Tahoma"/>
            <family val="2"/>
          </rPr>
          <t xml:space="preserve">
prácticas profesionales
AIESEC</t>
        </r>
      </text>
    </comment>
    <comment ref="I18" authorId="1" shapeId="0" xr:uid="{00000000-0006-0000-0300-000016000000}">
      <text>
        <r>
          <rPr>
            <b/>
            <sz val="9"/>
            <color indexed="81"/>
            <rFont val="Tahoma"/>
            <family val="2"/>
          </rPr>
          <t>Robinson Restrepo García:</t>
        </r>
        <r>
          <rPr>
            <sz val="9"/>
            <color indexed="81"/>
            <rFont val="Tahoma"/>
            <family val="2"/>
          </rPr>
          <t xml:space="preserve">
1. Workshop de turismo.
2. Profesor Alejandro Crojethovich</t>
        </r>
      </text>
    </comment>
    <comment ref="J18" authorId="1" shapeId="0" xr:uid="{00000000-0006-0000-0300-000017000000}">
      <text>
        <r>
          <rPr>
            <b/>
            <sz val="9"/>
            <color indexed="81"/>
            <rFont val="Tahoma"/>
            <family val="2"/>
          </rPr>
          <t>Robinson Restrepo García:</t>
        </r>
        <r>
          <rPr>
            <sz val="9"/>
            <color indexed="81"/>
            <rFont val="Tahoma"/>
            <family val="2"/>
          </rPr>
          <t xml:space="preserve">
2017-1: 2
2017-2: 4 Escuela de verano, Ciuad Global, seminario de la sostenibildiad un punto de encuentro, Congreso de Biotecnologìa</t>
        </r>
      </text>
    </comment>
    <comment ref="L18" authorId="1" shapeId="0" xr:uid="{00000000-0006-0000-0300-000018000000}">
      <text>
        <r>
          <rPr>
            <b/>
            <sz val="9"/>
            <color indexed="81"/>
            <rFont val="Tahoma"/>
            <family val="2"/>
          </rPr>
          <t>Robinson Restrepo García:</t>
        </r>
        <r>
          <rPr>
            <sz val="9"/>
            <color indexed="81"/>
            <rFont val="Tahoma"/>
            <family val="2"/>
          </rPr>
          <t xml:space="preserve">
Conferencia Conflictos Urbanos Generados por la Ejecución de Proyectos Estratégicos Locales en Desarrollo de las Políticas de Ordenamiento Territorial para la Ciudad de Medellín entre 1996-2016</t>
        </r>
      </text>
    </comment>
    <comment ref="M18" authorId="1" shapeId="0" xr:uid="{00000000-0006-0000-0300-000019000000}">
      <text>
        <r>
          <rPr>
            <b/>
            <sz val="9"/>
            <color indexed="81"/>
            <rFont val="Tahoma"/>
            <family val="2"/>
          </rPr>
          <t>Robinson Restrepo García:</t>
        </r>
        <r>
          <rPr>
            <sz val="9"/>
            <color indexed="81"/>
            <rFont val="Tahoma"/>
            <family val="2"/>
          </rPr>
          <t xml:space="preserve">
Un evento por cada Facultad en el segundo semestre, más 1 del primer semestre.</t>
        </r>
      </text>
    </comment>
    <comment ref="O18" authorId="1" shapeId="0" xr:uid="{5BF22036-F302-4389-B949-3C726D975DD0}">
      <text>
        <r>
          <rPr>
            <b/>
            <sz val="9"/>
            <color indexed="81"/>
            <rFont val="Tahoma"/>
            <family val="2"/>
          </rPr>
          <t>Robinson Restrepo García:</t>
        </r>
        <r>
          <rPr>
            <sz val="9"/>
            <color indexed="81"/>
            <rFont val="Tahoma"/>
            <family val="2"/>
          </rPr>
          <t xml:space="preserve">
Proyecto Delfín
Congreso Internacional de Gestión Organizacional
</t>
        </r>
      </text>
    </comment>
    <comment ref="G19" authorId="3" shapeId="0" xr:uid="{00000000-0006-0000-0300-00001A000000}">
      <text>
        <r>
          <rPr>
            <b/>
            <sz val="9"/>
            <color indexed="81"/>
            <rFont val="Tahoma"/>
            <family val="2"/>
          </rPr>
          <t>Robinson  Garcia:</t>
        </r>
        <r>
          <rPr>
            <sz val="9"/>
            <color indexed="81"/>
            <rFont val="Tahoma"/>
            <family val="2"/>
          </rPr>
          <t xml:space="preserve">
se realizarán en marzo de 2017, ya que en 2016 se pospusieron por la restauración del auditorio</t>
        </r>
      </text>
    </comment>
    <comment ref="I19" authorId="1" shapeId="0" xr:uid="{00000000-0006-0000-0300-00001B000000}">
      <text>
        <r>
          <rPr>
            <b/>
            <sz val="9"/>
            <color indexed="81"/>
            <rFont val="Tahoma"/>
            <family val="2"/>
          </rPr>
          <t>Robinson Restrepo García:</t>
        </r>
        <r>
          <rPr>
            <sz val="9"/>
            <color indexed="81"/>
            <rFont val="Tahoma"/>
            <family val="2"/>
          </rPr>
          <t xml:space="preserve">
1. Estudiantes de AIESEC.
</t>
        </r>
      </text>
    </comment>
    <comment ref="J19" authorId="1" shapeId="0" xr:uid="{00000000-0006-0000-0300-00001C000000}">
      <text>
        <r>
          <rPr>
            <b/>
            <sz val="9"/>
            <color indexed="81"/>
            <rFont val="Tahoma"/>
            <family val="2"/>
          </rPr>
          <t>Robinson Restrepo García:</t>
        </r>
        <r>
          <rPr>
            <sz val="9"/>
            <color indexed="81"/>
            <rFont val="Tahoma"/>
            <family val="2"/>
          </rPr>
          <t xml:space="preserve">
2017-1: 1
2017-2: 3 conversatorios con la escuela de verano, Ciudad Global, AIESEC</t>
        </r>
      </text>
    </comment>
    <comment ref="L19" authorId="1" shapeId="0" xr:uid="{00000000-0006-0000-0300-00001D000000}">
      <text>
        <r>
          <rPr>
            <b/>
            <sz val="9"/>
            <color indexed="81"/>
            <rFont val="Tahoma"/>
            <family val="2"/>
          </rPr>
          <t>Robinson Restrepo García:</t>
        </r>
        <r>
          <rPr>
            <sz val="9"/>
            <color indexed="81"/>
            <rFont val="Tahoma"/>
            <family val="2"/>
          </rPr>
          <t xml:space="preserve">
Estudiantes AIESEC el 1 de marzo</t>
        </r>
      </text>
    </comment>
    <comment ref="M19" authorId="1" shapeId="0" xr:uid="{00000000-0006-0000-0300-00001E000000}">
      <text>
        <r>
          <rPr>
            <b/>
            <sz val="9"/>
            <color indexed="81"/>
            <rFont val="Tahoma"/>
            <family val="2"/>
          </rPr>
          <t>Robinson Restrepo García:</t>
        </r>
        <r>
          <rPr>
            <sz val="9"/>
            <color indexed="81"/>
            <rFont val="Tahoma"/>
            <family val="2"/>
          </rPr>
          <t xml:space="preserve">
1. prácticas profesional
2. Estudiantes visitantes en estancia académica
3. pasantes AIESEC
4. Estancia de investigación Guatemala. Se realizaron en un solo evento
Más 1 del primer semestre
</t>
        </r>
      </text>
    </comment>
    <comment ref="O19" authorId="1" shapeId="0" xr:uid="{116E0527-B18E-4C22-A047-3814347E5C18}">
      <text>
        <r>
          <rPr>
            <b/>
            <sz val="9"/>
            <color indexed="81"/>
            <rFont val="Tahoma"/>
            <family val="2"/>
          </rPr>
          <t>Robinson Restrepo García:</t>
        </r>
        <r>
          <rPr>
            <sz val="9"/>
            <color indexed="81"/>
            <rFont val="Tahoma"/>
            <family val="2"/>
          </rPr>
          <t xml:space="preserve">
prácticas profesionales
AIESEC</t>
        </r>
      </text>
    </comment>
    <comment ref="G20" authorId="3" shapeId="0" xr:uid="{00000000-0006-0000-0300-00001F000000}">
      <text>
        <r>
          <rPr>
            <b/>
            <sz val="9"/>
            <color indexed="81"/>
            <rFont val="Tahoma"/>
            <family val="2"/>
          </rPr>
          <t>Robinson  Garcia:</t>
        </r>
        <r>
          <rPr>
            <sz val="9"/>
            <color indexed="81"/>
            <rFont val="Tahoma"/>
            <family val="2"/>
          </rPr>
          <t xml:space="preserve">
Mesa de Internacionalización
Proyecto de movilidad entrante y saliente</t>
        </r>
      </text>
    </comment>
    <comment ref="I20" authorId="1" shapeId="0" xr:uid="{00000000-0006-0000-0300-000020000000}">
      <text>
        <r>
          <rPr>
            <b/>
            <sz val="9"/>
            <color indexed="81"/>
            <rFont val="Tahoma"/>
            <family val="2"/>
          </rPr>
          <t>Robinson Restrepo García:</t>
        </r>
        <r>
          <rPr>
            <sz val="9"/>
            <color indexed="81"/>
            <rFont val="Tahoma"/>
            <family val="2"/>
          </rPr>
          <t xml:space="preserve">
Convenio 161 para el fomento a la movilidad entrante y saliente en investigación</t>
        </r>
      </text>
    </comment>
    <comment ref="J20" authorId="1" shapeId="0" xr:uid="{00000000-0006-0000-0300-000021000000}">
      <text>
        <r>
          <rPr>
            <b/>
            <sz val="9"/>
            <color indexed="81"/>
            <rFont val="Tahoma"/>
            <family val="2"/>
          </rPr>
          <t>Robinson Restrepo García:</t>
        </r>
        <r>
          <rPr>
            <sz val="9"/>
            <color indexed="81"/>
            <rFont val="Tahoma"/>
            <family val="2"/>
          </rPr>
          <t xml:space="preserve">
Se mantiene Convenio 161 para el fomento a la movilidad entrante y saliente en investigación</t>
        </r>
      </text>
    </comment>
    <comment ref="L20" authorId="1" shapeId="0" xr:uid="{00000000-0006-0000-0300-000022000000}">
      <text>
        <r>
          <rPr>
            <b/>
            <sz val="9"/>
            <color indexed="81"/>
            <rFont val="Tahoma"/>
            <family val="2"/>
          </rPr>
          <t>Robinson Restrepo García:</t>
        </r>
        <r>
          <rPr>
            <sz val="9"/>
            <color indexed="81"/>
            <rFont val="Tahoma"/>
            <family val="2"/>
          </rPr>
          <t xml:space="preserve">
Convenio 161, finalizó en febrero</t>
        </r>
      </text>
    </comment>
    <comment ref="M20" authorId="1" shapeId="0" xr:uid="{00000000-0006-0000-0300-000023000000}">
      <text>
        <r>
          <rPr>
            <b/>
            <sz val="9"/>
            <color indexed="81"/>
            <rFont val="Tahoma"/>
            <family val="2"/>
          </rPr>
          <t>Robinson Restrepo García:</t>
        </r>
        <r>
          <rPr>
            <sz val="9"/>
            <color indexed="81"/>
            <rFont val="Tahoma"/>
            <family val="2"/>
          </rPr>
          <t xml:space="preserve">
2 de sensibilización en internacionalización del currículo.
Formación en currículo.
Más 1 del primer semestre.</t>
        </r>
      </text>
    </comment>
    <comment ref="O20" authorId="0" shapeId="0" xr:uid="{F5E8B8CA-A7D4-4968-B8DB-F65DB894479B}">
      <text>
        <r>
          <rPr>
            <b/>
            <sz val="9"/>
            <color indexed="81"/>
            <rFont val="Tahoma"/>
            <family val="2"/>
          </rPr>
          <t>Se realizará el evento Ciudad Global en el segundo semestre</t>
        </r>
        <r>
          <rPr>
            <sz val="9"/>
            <color indexed="81"/>
            <rFont val="Tahoma"/>
            <family val="2"/>
          </rPr>
          <t xml:space="preserve">
</t>
        </r>
      </text>
    </comment>
    <comment ref="G22" authorId="3" shapeId="0" xr:uid="{00000000-0006-0000-0300-000024000000}">
      <text>
        <r>
          <rPr>
            <b/>
            <sz val="9"/>
            <color indexed="81"/>
            <rFont val="Tahoma"/>
            <family val="2"/>
          </rPr>
          <t>Robinson  Garcia:</t>
        </r>
        <r>
          <rPr>
            <sz val="9"/>
            <color indexed="81"/>
            <rFont val="Tahoma"/>
            <family val="2"/>
          </rPr>
          <t xml:space="preserve">
(Science Direct // EBSCO) </t>
        </r>
      </text>
    </comment>
    <comment ref="I22" authorId="0" shapeId="0" xr:uid="{00000000-0006-0000-0300-000025000000}">
      <text>
        <r>
          <rPr>
            <b/>
            <sz val="9"/>
            <color indexed="81"/>
            <rFont val="Tahoma"/>
            <family val="2"/>
          </rPr>
          <t>Isabel Cristina Jimenez Londoño:</t>
        </r>
        <r>
          <rPr>
            <sz val="9"/>
            <color indexed="81"/>
            <rFont val="Tahoma"/>
            <family val="2"/>
          </rPr>
          <t xml:space="preserve">
OMT
las demás están  en estudios previos. Se espera adquir las demás bases de datos en agosto .</t>
        </r>
      </text>
    </comment>
    <comment ref="J22" authorId="0" shapeId="0" xr:uid="{00000000-0006-0000-0300-000026000000}">
      <text>
        <r>
          <rPr>
            <b/>
            <sz val="9"/>
            <color indexed="81"/>
            <rFont val="Tahoma"/>
            <family val="2"/>
          </rPr>
          <t xml:space="preserve">OMT, Science Direct, EBSCO, </t>
        </r>
        <r>
          <rPr>
            <sz val="9"/>
            <color indexed="81"/>
            <rFont val="Tahoma"/>
            <family val="2"/>
          </rPr>
          <t xml:space="preserve">
</t>
        </r>
      </text>
    </comment>
    <comment ref="L22" authorId="1" shapeId="0" xr:uid="{00000000-0006-0000-0300-000027000000}">
      <text>
        <r>
          <rPr>
            <b/>
            <sz val="9"/>
            <color indexed="81"/>
            <rFont val="Tahoma"/>
            <family val="2"/>
          </rPr>
          <t>Robinson Restrepo García:</t>
        </r>
        <r>
          <rPr>
            <sz val="9"/>
            <color indexed="81"/>
            <rFont val="Tahoma"/>
            <family val="2"/>
          </rPr>
          <t xml:space="preserve">
Architecture open library, se encuentra en prueba. Se mantienen EBSCO y Science Direct.
Se sugiere eliminar este indicador del proceso de Internacionalización, por ser de competencia del proceso de Apoyos Educativos.</t>
        </r>
      </text>
    </comment>
    <comment ref="M22" authorId="1" shapeId="0" xr:uid="{00000000-0006-0000-0300-000028000000}">
      <text>
        <r>
          <rPr>
            <b/>
            <sz val="9"/>
            <color indexed="81"/>
            <rFont val="Tahoma"/>
            <family val="2"/>
          </rPr>
          <t>Robinson Restrepo García:</t>
        </r>
        <r>
          <rPr>
            <sz val="9"/>
            <color indexed="81"/>
            <rFont val="Tahoma"/>
            <family val="2"/>
          </rPr>
          <t xml:space="preserve">
Architecture open library, se encuentra en prueba. Se mantienen EBSCO y Science Direct.
Se sugiere eliminar este indicador del proceso de Internacionalización, por ser de competencia del proceso de Apoyos Educativos.</t>
        </r>
      </text>
    </comment>
    <comment ref="O22" authorId="1" shapeId="0" xr:uid="{659CC6BC-0F70-4DFD-A83E-D95E6A45ECBC}">
      <text>
        <r>
          <rPr>
            <b/>
            <sz val="9"/>
            <color indexed="81"/>
            <rFont val="Tahoma"/>
            <family val="2"/>
          </rPr>
          <t>Robinson Restrepo García:</t>
        </r>
        <r>
          <rPr>
            <sz val="9"/>
            <color indexed="81"/>
            <rFont val="Tahoma"/>
            <family val="2"/>
          </rPr>
          <t xml:space="preserve">
Architecture open library, se encuentra en prueba. Se mantienen EBSCO y Science Direct.
Se sugiere eliminar este indicador del proceso de Internacionalización, por ser de competencia del proceso de Apoyos Educativos.</t>
        </r>
      </text>
    </comment>
    <comment ref="G23" authorId="3" shapeId="0" xr:uid="{00000000-0006-0000-0300-000029000000}">
      <text>
        <r>
          <rPr>
            <b/>
            <sz val="9"/>
            <color indexed="81"/>
            <rFont val="Tahoma"/>
            <family val="2"/>
          </rPr>
          <t>Robinson  Garcia:</t>
        </r>
        <r>
          <rPr>
            <sz val="9"/>
            <color indexed="81"/>
            <rFont val="Tahoma"/>
            <family val="2"/>
          </rPr>
          <t xml:space="preserve">
24 devoluciones de experiencias académicas</t>
        </r>
      </text>
    </comment>
    <comment ref="I23" authorId="1" shapeId="0" xr:uid="{00000000-0006-0000-0300-00002A000000}">
      <text>
        <r>
          <rPr>
            <b/>
            <sz val="9"/>
            <color indexed="81"/>
            <rFont val="Tahoma"/>
            <family val="2"/>
          </rPr>
          <t>Robinson Restrepo García:</t>
        </r>
        <r>
          <rPr>
            <sz val="9"/>
            <color indexed="81"/>
            <rFont val="Tahoma"/>
            <family val="2"/>
          </rPr>
          <t xml:space="preserve">
1. Estudiantes de AIESEC.
2.Profesor Alejandro Crojethovich.
3. Docente Carolina Espinal.
4 Hugo Villa.
5. Claudia González.</t>
        </r>
      </text>
    </comment>
    <comment ref="J23" authorId="1" shapeId="0" xr:uid="{00000000-0006-0000-0300-00002B000000}">
      <text>
        <r>
          <rPr>
            <b/>
            <sz val="9"/>
            <color indexed="81"/>
            <rFont val="Tahoma"/>
            <family val="2"/>
          </rPr>
          <t>Robinson Restrepo García:</t>
        </r>
        <r>
          <rPr>
            <sz val="9"/>
            <color indexed="81"/>
            <rFont val="Tahoma"/>
            <family val="2"/>
          </rPr>
          <t xml:space="preserve">
1. Estudiantes de AIESEC.
2.Profesor Alejandro Crojethovich.
3. Docente Carolina Espinal.
4 Hugo Villa.
5. Claudia González.</t>
        </r>
      </text>
    </comment>
    <comment ref="L23" authorId="1" shapeId="0" xr:uid="{00000000-0006-0000-0300-00002C000000}">
      <text>
        <r>
          <rPr>
            <b/>
            <sz val="9"/>
            <color indexed="81"/>
            <rFont val="Tahoma"/>
            <family val="2"/>
          </rPr>
          <t>Robinson Restrepo García:</t>
        </r>
        <r>
          <rPr>
            <sz val="9"/>
            <color indexed="81"/>
            <rFont val="Tahoma"/>
            <family val="2"/>
          </rPr>
          <t xml:space="preserve">
Devoluciones experiencias de estudiantes AIESEC.</t>
        </r>
      </text>
    </comment>
    <comment ref="O23" authorId="1" shapeId="0" xr:uid="{5A79F503-27B6-4D8B-9C3D-93024F07B567}">
      <text>
        <r>
          <rPr>
            <b/>
            <sz val="9"/>
            <color indexed="81"/>
            <rFont val="Tahoma"/>
            <family val="2"/>
          </rPr>
          <t>Robinson Restrepo García:</t>
        </r>
        <r>
          <rPr>
            <sz val="9"/>
            <color indexed="81"/>
            <rFont val="Tahoma"/>
            <family val="2"/>
          </rPr>
          <t xml:space="preserve">
prácticas profesionales
AIESEC</t>
        </r>
      </text>
    </comment>
    <comment ref="L24" authorId="1" shapeId="0" xr:uid="{00000000-0006-0000-0300-00002D000000}">
      <text>
        <r>
          <rPr>
            <b/>
            <sz val="9"/>
            <color indexed="81"/>
            <rFont val="Tahoma"/>
            <family val="2"/>
          </rPr>
          <t>Robinson Restrepo García:</t>
        </r>
        <r>
          <rPr>
            <sz val="9"/>
            <color indexed="81"/>
            <rFont val="Tahoma"/>
            <family val="2"/>
          </rPr>
          <t xml:space="preserve">
Se realizarán en el segundo semestre</t>
        </r>
      </text>
    </comment>
    <comment ref="G25" authorId="0" shapeId="0" xr:uid="{00000000-0006-0000-0300-00002E000000}">
      <text>
        <r>
          <rPr>
            <b/>
            <sz val="9"/>
            <color indexed="81"/>
            <rFont val="Tahoma"/>
            <family val="2"/>
          </rPr>
          <t>Robinson  Garcia:
se realizarán en marzo de 2017, ya que en 2016 se pospusieron por la restauración del auditorio</t>
        </r>
        <r>
          <rPr>
            <sz val="9"/>
            <color indexed="81"/>
            <rFont val="Tahoma"/>
            <family val="2"/>
          </rPr>
          <t xml:space="preserve">
</t>
        </r>
      </text>
    </comment>
    <comment ref="I25" authorId="1" shapeId="0" xr:uid="{00000000-0006-0000-0300-00002F000000}">
      <text>
        <r>
          <rPr>
            <b/>
            <sz val="9"/>
            <color indexed="81"/>
            <rFont val="Tahoma"/>
            <family val="2"/>
          </rPr>
          <t>Robinson Restrepo García:</t>
        </r>
        <r>
          <rPr>
            <sz val="9"/>
            <color indexed="81"/>
            <rFont val="Tahoma"/>
            <family val="2"/>
          </rPr>
          <t xml:space="preserve">
1. Estudiantes de AIESEC.
</t>
        </r>
      </text>
    </comment>
    <comment ref="J25" authorId="1" shapeId="0" xr:uid="{00000000-0006-0000-0300-000030000000}">
      <text>
        <r>
          <rPr>
            <b/>
            <sz val="9"/>
            <color indexed="81"/>
            <rFont val="Tahoma"/>
            <family val="2"/>
          </rPr>
          <t>Robinson Restrepo García:</t>
        </r>
        <r>
          <rPr>
            <sz val="9"/>
            <color indexed="81"/>
            <rFont val="Tahoma"/>
            <family val="2"/>
          </rPr>
          <t xml:space="preserve">
2017-1: 1. Workshop de turismo.
2. Profesor Alejandro Crojethovich
2017-2: Escuela de verano, Ciuad Global, seminario de la sostenibildiad un punto de encuentro, Congreso de Biotecnologìa,</t>
        </r>
      </text>
    </comment>
    <comment ref="L25" authorId="1" shapeId="0" xr:uid="{00000000-0006-0000-0300-000031000000}">
      <text>
        <r>
          <rPr>
            <b/>
            <sz val="9"/>
            <color indexed="81"/>
            <rFont val="Tahoma"/>
            <family val="2"/>
          </rPr>
          <t>Robinson Restrepo García:</t>
        </r>
        <r>
          <rPr>
            <sz val="9"/>
            <color indexed="81"/>
            <rFont val="Tahoma"/>
            <family val="2"/>
          </rPr>
          <t xml:space="preserve">
Estudiantes AIESEC el 1 de marzo</t>
        </r>
      </text>
    </comment>
    <comment ref="M25" authorId="1" shapeId="0" xr:uid="{00000000-0006-0000-0300-000032000000}">
      <text>
        <r>
          <rPr>
            <b/>
            <sz val="9"/>
            <color indexed="81"/>
            <rFont val="Tahoma"/>
            <family val="2"/>
          </rPr>
          <t>Robinson Restrepo García:</t>
        </r>
        <r>
          <rPr>
            <sz val="9"/>
            <color indexed="81"/>
            <rFont val="Tahoma"/>
            <family val="2"/>
          </rPr>
          <t xml:space="preserve">
1. prácticas profesional
2. Estudiantes visitantes en estancia académica
3. pasantes AIESEC
4. Estancia de investigación Guatemala. Se realizaron en un solo evento.
Más 1 del primer semestre.
</t>
        </r>
      </text>
    </comment>
    <comment ref="O25" authorId="1" shapeId="0" xr:uid="{F8706B92-4AC6-46C0-9CCC-05EF02D6FFAA}">
      <text>
        <r>
          <rPr>
            <b/>
            <sz val="9"/>
            <color indexed="81"/>
            <rFont val="Tahoma"/>
            <family val="2"/>
          </rPr>
          <t>Robinson Restrepo García:</t>
        </r>
        <r>
          <rPr>
            <sz val="9"/>
            <color indexed="81"/>
            <rFont val="Tahoma"/>
            <family val="2"/>
          </rPr>
          <t xml:space="preserve">
prácticas profesionales
AIESEC</t>
        </r>
      </text>
    </comment>
    <comment ref="G26" authorId="3" shapeId="0" xr:uid="{00000000-0006-0000-0300-000033000000}">
      <text>
        <r>
          <rPr>
            <b/>
            <sz val="9"/>
            <color indexed="81"/>
            <rFont val="Tahoma"/>
            <family val="2"/>
          </rPr>
          <t>Robinson  Garcia:</t>
        </r>
        <r>
          <rPr>
            <sz val="9"/>
            <color indexed="81"/>
            <rFont val="Tahoma"/>
            <family val="2"/>
          </rPr>
          <t xml:space="preserve">
Conferencias en emprendimiento de la educación superior</t>
        </r>
      </text>
    </comment>
    <comment ref="I26" authorId="1" shapeId="0" xr:uid="{00000000-0006-0000-0300-000034000000}">
      <text>
        <r>
          <rPr>
            <b/>
            <sz val="9"/>
            <color indexed="81"/>
            <rFont val="Tahoma"/>
            <family val="2"/>
          </rPr>
          <t>Robinson Restrepo García:</t>
        </r>
        <r>
          <rPr>
            <sz val="9"/>
            <color indexed="81"/>
            <rFont val="Tahoma"/>
            <family val="2"/>
          </rPr>
          <t xml:space="preserve">
Ya no se cuenta con el recurso destinado para la cátedra de Interculturalidad.
</t>
        </r>
      </text>
    </comment>
    <comment ref="J26" authorId="1" shapeId="0" xr:uid="{00000000-0006-0000-0300-000035000000}">
      <text>
        <r>
          <rPr>
            <b/>
            <sz val="9"/>
            <color indexed="81"/>
            <rFont val="Tahoma"/>
            <family val="2"/>
          </rPr>
          <t>Robinson Restrepo García:</t>
        </r>
        <r>
          <rPr>
            <sz val="9"/>
            <color indexed="81"/>
            <rFont val="Tahoma"/>
            <family val="2"/>
          </rPr>
          <t xml:space="preserve">
Conferencia sobre interculturalidad en Argentina</t>
        </r>
      </text>
    </comment>
    <comment ref="L26" authorId="1" shapeId="0" xr:uid="{00000000-0006-0000-0300-000036000000}">
      <text>
        <r>
          <rPr>
            <b/>
            <sz val="9"/>
            <color indexed="81"/>
            <rFont val="Tahoma"/>
            <family val="2"/>
          </rPr>
          <t>Robinson Restrepo García:</t>
        </r>
        <r>
          <rPr>
            <sz val="9"/>
            <color indexed="81"/>
            <rFont val="Tahoma"/>
            <family val="2"/>
          </rPr>
          <t xml:space="preserve">
Se realizará en el segundo semestre</t>
        </r>
      </text>
    </comment>
    <comment ref="M26" authorId="1" shapeId="0" xr:uid="{00000000-0006-0000-0300-000037000000}">
      <text>
        <r>
          <rPr>
            <b/>
            <sz val="9"/>
            <color indexed="81"/>
            <rFont val="Tahoma"/>
            <family val="2"/>
          </rPr>
          <t>Robinson Restrepo García:</t>
        </r>
        <r>
          <rPr>
            <sz val="9"/>
            <color indexed="81"/>
            <rFont val="Tahoma"/>
            <family val="2"/>
          </rPr>
          <t xml:space="preserve">
2 de sensibilización en internacionalización del currículo.
Formación en currículo</t>
        </r>
      </text>
    </comment>
    <comment ref="O26" authorId="1" shapeId="0" xr:uid="{DE6AB28D-2D8A-4806-918E-A9D55ACADCD7}">
      <text>
        <r>
          <rPr>
            <b/>
            <sz val="9"/>
            <color indexed="81"/>
            <rFont val="Tahoma"/>
            <family val="2"/>
          </rPr>
          <t>Robinson Restrepo García:</t>
        </r>
        <r>
          <rPr>
            <sz val="9"/>
            <color indexed="81"/>
            <rFont val="Tahoma"/>
            <family val="2"/>
          </rPr>
          <t xml:space="preserve">
Asesoría a estudiantes para proceso de legalización de recursos para prácticas y pasantías internacionales: Administración, Arquitectura y para todas las Facultades.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calidad</author>
    <author>Liliana Gutierrez Macias</author>
    <author>Isabel Cristina Jimenez Londoño</author>
    <author>Liliana Gutiérrez Macías</author>
  </authors>
  <commentList>
    <comment ref="G9" authorId="0" shapeId="0" xr:uid="{00000000-0006-0000-0400-000001000000}">
      <text>
        <r>
          <rPr>
            <b/>
            <sz val="9"/>
            <color indexed="81"/>
            <rFont val="Tahoma"/>
            <family val="2"/>
          </rPr>
          <t>promedio de la participación de la comunidad institucional en los servicios de bienestar.
2016-1: 65.86%
2016-2: 67.01%</t>
        </r>
        <r>
          <rPr>
            <sz val="9"/>
            <color indexed="81"/>
            <rFont val="Tahoma"/>
            <family val="2"/>
          </rPr>
          <t xml:space="preserve">
</t>
        </r>
      </text>
    </comment>
    <comment ref="I9" authorId="1" shapeId="0" xr:uid="{00000000-0006-0000-0400-000002000000}">
      <text>
        <r>
          <rPr>
            <b/>
            <sz val="9"/>
            <color indexed="81"/>
            <rFont val="Tahoma"/>
            <family val="2"/>
          </rPr>
          <t>Liliana Gutierrez Macias:</t>
        </r>
        <r>
          <rPr>
            <sz val="9"/>
            <color indexed="81"/>
            <rFont val="Tahoma"/>
            <family val="2"/>
          </rPr>
          <t xml:space="preserve">
para 2017-01 se tiene el registro de 7251 usuarios de los servicios de bienestar, por lo tanto se cumple la meta</t>
        </r>
      </text>
    </comment>
    <comment ref="J9" authorId="2" shapeId="0" xr:uid="{00000000-0006-0000-0400-000003000000}">
      <text>
        <r>
          <rPr>
            <b/>
            <sz val="9"/>
            <color indexed="81"/>
            <rFont val="Tahoma"/>
            <family val="2"/>
          </rPr>
          <t>Cobertura 2017-2: 63,15.
Promedio 2017-1 y 2: 64,44</t>
        </r>
        <r>
          <rPr>
            <sz val="9"/>
            <color indexed="81"/>
            <rFont val="Tahoma"/>
            <family val="2"/>
          </rPr>
          <t xml:space="preserve">
</t>
        </r>
      </text>
    </comment>
    <comment ref="M9" authorId="2" shapeId="0" xr:uid="{00000000-0006-0000-0400-000004000000}">
      <text>
        <r>
          <rPr>
            <b/>
            <sz val="9"/>
            <color indexed="81"/>
            <rFont val="Tahoma"/>
            <family val="2"/>
          </rPr>
          <t>total cobertura 2018-2: 
76,67%
promedio 2018-1 y 2018-2: 73,78%</t>
        </r>
      </text>
    </comment>
    <comment ref="G11" authorId="2" shapeId="0" xr:uid="{00000000-0006-0000-0400-000005000000}">
      <text>
        <r>
          <rPr>
            <b/>
            <sz val="9"/>
            <color indexed="81"/>
            <rFont val="Tahoma"/>
            <family val="2"/>
          </rPr>
          <t>370 en 2016-1</t>
        </r>
        <r>
          <rPr>
            <sz val="9"/>
            <color indexed="81"/>
            <rFont val="Tahoma"/>
            <family val="2"/>
          </rPr>
          <t xml:space="preserve">
</t>
        </r>
        <r>
          <rPr>
            <b/>
            <sz val="9"/>
            <color indexed="81"/>
            <rFont val="Tahoma"/>
            <family val="2"/>
          </rPr>
          <t>478 en 2016-2</t>
        </r>
      </text>
    </comment>
    <comment ref="I11" authorId="1" shapeId="0" xr:uid="{00000000-0006-0000-0400-000006000000}">
      <text>
        <r>
          <rPr>
            <b/>
            <sz val="9"/>
            <color indexed="81"/>
            <rFont val="Tahoma"/>
            <family val="2"/>
          </rPr>
          <t>Liliana Gutierrez Macias:</t>
        </r>
        <r>
          <rPr>
            <sz val="9"/>
            <color indexed="81"/>
            <rFont val="Tahoma"/>
            <family val="2"/>
          </rPr>
          <t xml:space="preserve">
2017-01 590 atenciones médicas (asesorías médicas, SALUD SEXUAL Y REPRODUCTIVA CONSEJERIA,DOSIS INICIAL Y PLENARIA,  ESTILOS DE VIDA SALUDABLES ATENCIONES PRIORITARIAS Y PRIMEROS AUXILIOS, TALLERES, EDUCACION EN SALUD, JOVEN ADULTO SANO)</t>
        </r>
      </text>
    </comment>
    <comment ref="J11" authorId="2" shapeId="0" xr:uid="{00000000-0006-0000-0400-000007000000}">
      <text>
        <r>
          <rPr>
            <b/>
            <sz val="9"/>
            <color indexed="81"/>
            <rFont val="Tahoma"/>
            <family val="2"/>
          </rPr>
          <t>2017-1: 590
2017-2: 2005</t>
        </r>
        <r>
          <rPr>
            <sz val="9"/>
            <color indexed="81"/>
            <rFont val="Tahoma"/>
            <family val="2"/>
          </rPr>
          <t xml:space="preserve">
</t>
        </r>
      </text>
    </comment>
    <comment ref="M11" authorId="2" shapeId="0" xr:uid="{00000000-0006-0000-0400-000008000000}">
      <text>
        <r>
          <rPr>
            <b/>
            <sz val="9"/>
            <color indexed="81"/>
            <rFont val="Tahoma"/>
            <family val="2"/>
          </rPr>
          <t>2018-2: 1102</t>
        </r>
        <r>
          <rPr>
            <sz val="9"/>
            <color indexed="81"/>
            <rFont val="Tahoma"/>
            <family val="2"/>
          </rPr>
          <t xml:space="preserve">
</t>
        </r>
      </text>
    </comment>
    <comment ref="I12" authorId="1" shapeId="0" xr:uid="{00000000-0006-0000-0400-000009000000}">
      <text>
        <r>
          <rPr>
            <b/>
            <sz val="9"/>
            <color indexed="81"/>
            <rFont val="Tahoma"/>
            <family val="2"/>
          </rPr>
          <t>Liliana Gutierrez Macias:</t>
        </r>
        <r>
          <rPr>
            <sz val="9"/>
            <color indexed="81"/>
            <rFont val="Tahoma"/>
            <family val="2"/>
          </rPr>
          <t xml:space="preserve">
SE REALIZÓ CARRUSEL EN JORNADAS DE BIENESTAR, INTERVENCIÓN SICOLÓGICA PERSONALIZADA</t>
        </r>
      </text>
    </comment>
    <comment ref="J12" authorId="3" shapeId="0" xr:uid="{00000000-0006-0000-0400-00000A000000}">
      <text>
        <r>
          <rPr>
            <b/>
            <sz val="9"/>
            <color indexed="81"/>
            <rFont val="Tahoma"/>
            <family val="2"/>
          </rPr>
          <t>Liliana Gutiérrez Macías:</t>
        </r>
        <r>
          <rPr>
            <sz val="9"/>
            <color indexed="81"/>
            <rFont val="Tahoma"/>
            <family val="2"/>
          </rPr>
          <t xml:space="preserve">
2017-1: 2
2017-2: 2 (Agendas, carrusel en jornadas bienestar)</t>
        </r>
      </text>
    </comment>
    <comment ref="L12" authorId="1" shapeId="0" xr:uid="{00000000-0006-0000-0400-00000B000000}">
      <text>
        <r>
          <rPr>
            <b/>
            <sz val="9"/>
            <color indexed="81"/>
            <rFont val="Tahoma"/>
            <family val="2"/>
          </rPr>
          <t>Liliana Gutierrez Macias:</t>
        </r>
        <r>
          <rPr>
            <sz val="9"/>
            <color indexed="81"/>
            <rFont val="Tahoma"/>
            <family val="2"/>
          </rPr>
          <t xml:space="preserve">
SE REALIZÓ CARRUSEL EN JORNADAS DE BIENESTAR: 
1. Programate en la salud mental (taller reflexivo drogas en altamar).
2. PPA Ruta taller.
3. campaña atrevete a cuidarte.
4. Secretaria de salud, carrusel estilos de vida saludables.</t>
        </r>
      </text>
    </comment>
    <comment ref="M12" authorId="3" shapeId="0" xr:uid="{00000000-0006-0000-0400-00000C000000}">
      <text>
        <r>
          <rPr>
            <b/>
            <sz val="9"/>
            <color indexed="81"/>
            <rFont val="Tahoma"/>
            <family val="2"/>
          </rPr>
          <t>Liliana Gutiérrez Macías:</t>
        </r>
        <r>
          <rPr>
            <sz val="9"/>
            <color indexed="81"/>
            <rFont val="Tahoma"/>
            <family val="2"/>
          </rPr>
          <t xml:space="preserve">
1. Programate en la salud mental (taller desconectados)
2. PPA Ruta taller.
3. campañas sobre hábitos de vida saludable.
Más las 4 actividades del primer semestre</t>
        </r>
      </text>
    </comment>
    <comment ref="O12" authorId="3" shapeId="0" xr:uid="{00000000-0006-0000-0400-00000D000000}">
      <text>
        <r>
          <rPr>
            <b/>
            <sz val="9"/>
            <color indexed="81"/>
            <rFont val="Tahoma"/>
            <family val="2"/>
          </rPr>
          <t>1. Jornadas del Bienestar
2. Cineforo</t>
        </r>
        <r>
          <rPr>
            <sz val="9"/>
            <color indexed="81"/>
            <rFont val="Tahoma"/>
            <family val="2"/>
          </rPr>
          <t xml:space="preserve">
</t>
        </r>
        <r>
          <rPr>
            <b/>
            <sz val="9"/>
            <color indexed="81"/>
            <rFont val="Tahoma"/>
            <family val="2"/>
          </rPr>
          <t>3. PPA ruta taller
4. Asesorías individuales</t>
        </r>
      </text>
    </comment>
    <comment ref="I13" authorId="1" shapeId="0" xr:uid="{00000000-0006-0000-0400-00000E000000}">
      <text>
        <r>
          <rPr>
            <b/>
            <sz val="9"/>
            <color indexed="81"/>
            <rFont val="Tahoma"/>
            <family val="2"/>
          </rPr>
          <t>Liliana Gutierrez Macias:</t>
        </r>
        <r>
          <rPr>
            <sz val="9"/>
            <color indexed="81"/>
            <rFont val="Tahoma"/>
            <family val="2"/>
          </rPr>
          <t xml:space="preserve">
EL PORCENTAJE SE CALCULA CON BASE EN EL #TOTAL DE USUARIOS DE SERVICIOS DE BIENESTAR. Al momento no se cuenta con software disponible para arrojar los datos</t>
        </r>
      </text>
    </comment>
    <comment ref="J13" authorId="2" shapeId="0" xr:uid="{00000000-0006-0000-0400-00000F000000}">
      <text>
        <r>
          <rPr>
            <b/>
            <sz val="9"/>
            <color indexed="81"/>
            <rFont val="Tahoma"/>
            <family val="2"/>
          </rPr>
          <t xml:space="preserve">% de participación 2017-2: </t>
        </r>
        <r>
          <rPr>
            <sz val="9"/>
            <color indexed="81"/>
            <rFont val="Tahoma"/>
            <family val="2"/>
          </rPr>
          <t>31,39%</t>
        </r>
        <r>
          <rPr>
            <b/>
            <sz val="9"/>
            <color indexed="81"/>
            <rFont val="Tahoma"/>
            <family val="2"/>
          </rPr>
          <t xml:space="preserve">
Promedio entre 2017-1 y 2017-1: </t>
        </r>
        <r>
          <rPr>
            <sz val="9"/>
            <color indexed="81"/>
            <rFont val="Tahoma"/>
            <family val="2"/>
          </rPr>
          <t xml:space="preserve">32,94%
</t>
        </r>
      </text>
    </comment>
    <comment ref="L13" authorId="3" shapeId="0" xr:uid="{00000000-0006-0000-0400-000010000000}">
      <text>
        <r>
          <rPr>
            <b/>
            <sz val="9"/>
            <color indexed="81"/>
            <rFont val="Tahoma"/>
            <family val="2"/>
          </rPr>
          <t>Liliana Gutiérrez Macías:
Total usuarios  promocion salud y desarrollo humano: 3.556</t>
        </r>
        <r>
          <rPr>
            <sz val="9"/>
            <color indexed="81"/>
            <rFont val="Tahoma"/>
            <family val="2"/>
          </rPr>
          <t xml:space="preserve">
</t>
        </r>
      </text>
    </comment>
    <comment ref="M13" authorId="2" shapeId="0" xr:uid="{00000000-0006-0000-0400-000011000000}">
      <text>
        <r>
          <rPr>
            <b/>
            <sz val="9"/>
            <color indexed="81"/>
            <rFont val="Tahoma"/>
            <family val="2"/>
          </rPr>
          <t xml:space="preserve">2018-2: total usuarios </t>
        </r>
        <r>
          <rPr>
            <b/>
            <sz val="9"/>
            <color indexed="81"/>
            <rFont val="Tahoma"/>
            <family val="2"/>
          </rPr>
          <t xml:space="preserve"> 4428 de 15029, lo que corresponde al 29,46%.
Promedio 2018-1 y 2018-2: 29,73</t>
        </r>
      </text>
    </comment>
    <comment ref="O13" authorId="3" shapeId="0" xr:uid="{00000000-0006-0000-0400-000012000000}">
      <text>
        <r>
          <rPr>
            <b/>
            <sz val="9"/>
            <color indexed="81"/>
            <rFont val="Tahoma"/>
            <family val="2"/>
          </rPr>
          <t>5654 de 17989</t>
        </r>
        <r>
          <rPr>
            <sz val="9"/>
            <color indexed="81"/>
            <rFont val="Tahoma"/>
            <family val="2"/>
          </rPr>
          <t xml:space="preserve">
</t>
        </r>
      </text>
    </comment>
    <comment ref="G14" authorId="1" shapeId="0" xr:uid="{00000000-0006-0000-0400-000013000000}">
      <text>
        <r>
          <rPr>
            <b/>
            <sz val="9"/>
            <color indexed="81"/>
            <rFont val="Tahoma"/>
            <family val="2"/>
          </rPr>
          <t>Liliana Gutierrez Macias:</t>
        </r>
        <r>
          <rPr>
            <sz val="9"/>
            <color indexed="81"/>
            <rFont val="Tahoma"/>
            <family val="2"/>
          </rPr>
          <t xml:space="preserve">
Jornadas de discapacidad</t>
        </r>
      </text>
    </comment>
    <comment ref="I14" authorId="1" shapeId="0" xr:uid="{00000000-0006-0000-0400-000014000000}">
      <text>
        <r>
          <rPr>
            <b/>
            <sz val="9"/>
            <color indexed="81"/>
            <rFont val="Tahoma"/>
            <family val="2"/>
          </rPr>
          <t>Liliana Gutierrez Macias:</t>
        </r>
        <r>
          <rPr>
            <sz val="9"/>
            <color indexed="81"/>
            <rFont val="Tahoma"/>
            <family val="2"/>
          </rPr>
          <t xml:space="preserve">
actividad realiza en jornadas del bienestar</t>
        </r>
      </text>
    </comment>
    <comment ref="J14" authorId="3" shapeId="0" xr:uid="{00000000-0006-0000-0400-000015000000}">
      <text>
        <r>
          <rPr>
            <b/>
            <sz val="9"/>
            <color indexed="81"/>
            <rFont val="Tahoma"/>
            <family val="2"/>
          </rPr>
          <t>Liliana Gutiérrez Macías:</t>
        </r>
        <r>
          <rPr>
            <sz val="9"/>
            <color indexed="81"/>
            <rFont val="Tahoma"/>
            <family val="2"/>
          </rPr>
          <t xml:space="preserve">
2017-1: 1
2017-2: 2 (Formulación política inclusión, diseño publicitario de estrategias de inclusión)</t>
        </r>
      </text>
    </comment>
    <comment ref="L14" authorId="3" shapeId="0" xr:uid="{00000000-0006-0000-0400-000016000000}">
      <text>
        <r>
          <rPr>
            <b/>
            <sz val="9"/>
            <color indexed="81"/>
            <rFont val="Tahoma"/>
            <family val="2"/>
          </rPr>
          <t>Liliana Gutiérrez Macías:</t>
        </r>
        <r>
          <rPr>
            <sz val="9"/>
            <color indexed="81"/>
            <rFont val="Tahoma"/>
            <family val="2"/>
          </rPr>
          <t xml:space="preserve">
Jornadas de inclusión: 
1. conferencia
2. obra de teatro
3. carrera de observación.
4. Taller reflexivo</t>
        </r>
      </text>
    </comment>
    <comment ref="M14" authorId="3" shapeId="0" xr:uid="{00000000-0006-0000-0400-000017000000}">
      <text>
        <r>
          <rPr>
            <b/>
            <sz val="9"/>
            <color indexed="81"/>
            <rFont val="Tahoma"/>
            <family val="2"/>
          </rPr>
          <t>Liliana Gutiérrez Macías:</t>
        </r>
        <r>
          <rPr>
            <sz val="9"/>
            <color indexed="81"/>
            <rFont val="Tahoma"/>
            <family val="2"/>
          </rPr>
          <t xml:space="preserve">
1. campaña del respeto por la diferencia.
2. charla de inclusión.
3. capacitación sobre atención a personas con situación de discapacidad.
4. unidad móvil de equidad de género de la Secretaría de las Mujeres.
5. Apoyo al desarrollo de la campaña de prevención de violencias sexuales.
Más las 4 del primer semestre</t>
        </r>
      </text>
    </comment>
    <comment ref="O14" authorId="3" shapeId="0" xr:uid="{00000000-0006-0000-0400-000018000000}">
      <text>
        <r>
          <rPr>
            <b/>
            <sz val="9"/>
            <color indexed="81"/>
            <rFont val="Tahoma"/>
            <family val="2"/>
          </rPr>
          <t>1. Panel espacios instersticiales entre el pene y la vagina.
2. visita de la unidad movil de equidad de genero de la Secretaría de las mujeres.
3. dupla psico-jurídica en temas de violencias sexuales.</t>
        </r>
        <r>
          <rPr>
            <sz val="9"/>
            <color indexed="81"/>
            <rFont val="Tahoma"/>
            <family val="2"/>
          </rPr>
          <t xml:space="preserve">
</t>
        </r>
      </text>
    </comment>
    <comment ref="G15" authorId="1" shapeId="0" xr:uid="{00000000-0006-0000-0400-000019000000}">
      <text>
        <r>
          <rPr>
            <b/>
            <sz val="9"/>
            <color indexed="81"/>
            <rFont val="Tahoma"/>
            <family val="2"/>
          </rPr>
          <t>Liliana Gutierrez Macias:</t>
        </r>
        <r>
          <rPr>
            <sz val="9"/>
            <color indexed="81"/>
            <rFont val="Tahoma"/>
            <family val="2"/>
          </rPr>
          <t xml:space="preserve">
Jornadas del bienestar-artistica y cultural.
Jueves cultural</t>
        </r>
      </text>
    </comment>
    <comment ref="I15" authorId="1" shapeId="0" xr:uid="{00000000-0006-0000-0400-00001A000000}">
      <text>
        <r>
          <rPr>
            <b/>
            <sz val="9"/>
            <color indexed="81"/>
            <rFont val="Tahoma"/>
            <family val="2"/>
          </rPr>
          <t>Liliana Gutierrez Macias:</t>
        </r>
        <r>
          <rPr>
            <sz val="9"/>
            <color indexed="81"/>
            <rFont val="Tahoma"/>
            <family val="2"/>
          </rPr>
          <t xml:space="preserve">
Concierto, obra de teatro, presentación grupos de proyección danza, acompañamiento en evento institucional</t>
        </r>
      </text>
    </comment>
    <comment ref="J15" authorId="3" shapeId="0" xr:uid="{00000000-0006-0000-0400-00001B000000}">
      <text>
        <r>
          <rPr>
            <b/>
            <sz val="9"/>
            <color indexed="81"/>
            <rFont val="Tahoma"/>
            <family val="2"/>
          </rPr>
          <t>Liliana Gutiérrez Macías:</t>
        </r>
        <r>
          <rPr>
            <sz val="9"/>
            <color indexed="81"/>
            <rFont val="Tahoma"/>
            <family val="2"/>
          </rPr>
          <t xml:space="preserve">
2017-1: 4
2017-2: 2 (Jornadas universitarias, campaña respeto por espacios compartidos)</t>
        </r>
      </text>
    </comment>
    <comment ref="L15" authorId="3" shapeId="0" xr:uid="{00000000-0006-0000-0400-00001C000000}">
      <text>
        <r>
          <rPr>
            <b/>
            <sz val="9"/>
            <color indexed="81"/>
            <rFont val="Tahoma"/>
            <family val="2"/>
          </rPr>
          <t>Liliana Gutiérrez Macías:</t>
        </r>
        <r>
          <rPr>
            <sz val="9"/>
            <color indexed="81"/>
            <rFont val="Tahoma"/>
            <family val="2"/>
          </rPr>
          <t xml:space="preserve">
1. campaña por el respeto por los espacios compartidos.
2. concurso intérprete solista.
3. Obra de teatro "lo malo de ser mamá es tener hijos".
4. Jueves cultural.</t>
        </r>
      </text>
    </comment>
    <comment ref="M15" authorId="3" shapeId="0" xr:uid="{00000000-0006-0000-0400-00001D000000}">
      <text>
        <r>
          <rPr>
            <b/>
            <sz val="9"/>
            <color indexed="81"/>
            <rFont val="Tahoma"/>
            <family val="2"/>
          </rPr>
          <t>Liliana Gutiérrez Macías:</t>
        </r>
        <r>
          <rPr>
            <sz val="9"/>
            <color indexed="81"/>
            <rFont val="Tahoma"/>
            <family val="2"/>
          </rPr>
          <t xml:space="preserve">
Jueves cultural, obra de teatro, concurso de salsa y bachata, festival de coros.
Más las 4 del primer semestre</t>
        </r>
      </text>
    </comment>
    <comment ref="O15" authorId="3" shapeId="0" xr:uid="{00000000-0006-0000-0400-00001E000000}">
      <text>
        <r>
          <rPr>
            <b/>
            <sz val="9"/>
            <color indexed="81"/>
            <rFont val="Tahoma"/>
            <family val="2"/>
          </rPr>
          <t>1. Jueves cultural.
2. Monólogo en el marco de las jornadas de Bienestar: lo malo de ser mamá es tener hijos
3. Festival de coros y cuerdas.
4. Concurso interprete solista.</t>
        </r>
      </text>
    </comment>
    <comment ref="G16" authorId="1" shapeId="0" xr:uid="{00000000-0006-0000-0400-00001F000000}">
      <text>
        <r>
          <rPr>
            <b/>
            <sz val="9"/>
            <color indexed="81"/>
            <rFont val="Tahoma"/>
            <family val="2"/>
          </rPr>
          <t>Liliana Gutierrez Macias:</t>
        </r>
        <r>
          <rPr>
            <sz val="9"/>
            <color indexed="81"/>
            <rFont val="Tahoma"/>
            <family val="2"/>
          </rPr>
          <t xml:space="preserve">
1. Cine club
2. Jornadas del Bienestar
3. semilleros de Musica, Teatro,Artes plasticas y
Danza.
4. grupos de proyección
5. Jueves cultural
6. Sala de exposiciones
7. Curso arte, cultura y sociedad.
8. cursos de maquillaje artistico</t>
        </r>
      </text>
    </comment>
    <comment ref="J16" authorId="3" shapeId="0" xr:uid="{00000000-0006-0000-0400-000020000000}">
      <text>
        <r>
          <rPr>
            <b/>
            <sz val="9"/>
            <color indexed="81"/>
            <rFont val="Tahoma"/>
            <family val="2"/>
          </rPr>
          <t>Liliana Gutiérrez Macías:</t>
        </r>
        <r>
          <rPr>
            <sz val="9"/>
            <color indexed="81"/>
            <rFont val="Tahoma"/>
            <family val="2"/>
          </rPr>
          <t xml:space="preserve">
2017-1: 12
2017-2: 6( jueves cultural, festival de tribus urbanas, festival de artes y letras, teatro, festival de danza, festival de coros y cuerdas)</t>
        </r>
      </text>
    </comment>
    <comment ref="L16" authorId="3" shapeId="0" xr:uid="{00000000-0006-0000-0400-000021000000}">
      <text>
        <r>
          <rPr>
            <b/>
            <sz val="9"/>
            <color indexed="81"/>
            <rFont val="Tahoma"/>
            <family val="2"/>
          </rPr>
          <t>Liliana Gutiérrez Macías:</t>
        </r>
        <r>
          <rPr>
            <sz val="9"/>
            <color indexed="81"/>
            <rFont val="Tahoma"/>
            <family val="2"/>
          </rPr>
          <t xml:space="preserve">
1. cineclub
2. grupos de proyección
3. semilleros artisticos
4. jueves cultural.
5. sabados del mayor.
6. sala de exposiciones
7. festival de coros.
8. festival de cuerdas.
9. festival de las artes y de las letras.
10. obra de teatro.
11. concierto.
12. concurso interprete solista.</t>
        </r>
      </text>
    </comment>
    <comment ref="M16" authorId="3" shapeId="0" xr:uid="{00000000-0006-0000-0400-000022000000}">
      <text>
        <r>
          <rPr>
            <b/>
            <sz val="9"/>
            <color indexed="81"/>
            <rFont val="Tahoma"/>
            <family val="2"/>
          </rPr>
          <t>Liliana Gutiérrez Macías:</t>
        </r>
        <r>
          <rPr>
            <sz val="9"/>
            <color indexed="81"/>
            <rFont val="Tahoma"/>
            <family val="2"/>
          </rPr>
          <t xml:space="preserve">
1. cineclub
2. grupos de proyección
3. semilleros artisticos
4. jueves cultural.
5. sabados del mayor.
6. sala de exposiciones
7. festival de coros.
8. festival de las artes y de las letras.
9. obra de teatro.
10. concierto.
Más concurso intérprete solista y festival de cuerdas, realizados en el primer semestre.</t>
        </r>
      </text>
    </comment>
    <comment ref="O16" authorId="3" shapeId="0" xr:uid="{00000000-0006-0000-0400-000023000000}">
      <text>
        <r>
          <rPr>
            <b/>
            <sz val="9"/>
            <color indexed="81"/>
            <rFont val="Tahoma"/>
            <family val="2"/>
          </rPr>
          <t xml:space="preserve">1. cineclub
2. grupos de proyección
3. semilleros artisticos
4. jueves cultural.
5. sabados del mayor.
6. sala de exposiciones
7. festival de coros.
8. obra de teatro.
9. concurso interprete solista.
10. Bingo
</t>
        </r>
        <r>
          <rPr>
            <sz val="9"/>
            <color indexed="81"/>
            <rFont val="Tahoma"/>
            <family val="2"/>
          </rPr>
          <t xml:space="preserve">
</t>
        </r>
      </text>
    </comment>
    <comment ref="I17" authorId="2" shapeId="0" xr:uid="{00000000-0006-0000-0400-000024000000}">
      <text>
        <r>
          <rPr>
            <b/>
            <sz val="9"/>
            <color indexed="81"/>
            <rFont val="Tahoma"/>
            <family val="2"/>
          </rPr>
          <t>EL PORCENTAJE SE CALCULA CON BASE EN EL #TOTAL DE USUARIOS DE SERVICIOS DE BIENESTAR. Al momento no se cuenta con software disponible para arrojar los datos</t>
        </r>
        <r>
          <rPr>
            <sz val="9"/>
            <color indexed="81"/>
            <rFont val="Tahoma"/>
            <family val="2"/>
          </rPr>
          <t xml:space="preserve">
</t>
        </r>
      </text>
    </comment>
    <comment ref="J17" authorId="2" shapeId="0" xr:uid="{00000000-0006-0000-0400-000025000000}">
      <text>
        <r>
          <rPr>
            <b/>
            <sz val="9"/>
            <color indexed="81"/>
            <rFont val="Tahoma"/>
            <family val="2"/>
          </rPr>
          <t xml:space="preserve">% participación 2017-2: </t>
        </r>
        <r>
          <rPr>
            <sz val="9"/>
            <color indexed="81"/>
            <rFont val="Tahoma"/>
            <family val="2"/>
          </rPr>
          <t>11,61%
1128 usuarios de 9711 en total.
Promedio entre 2017-1 y 2017-2 
:13,05</t>
        </r>
      </text>
    </comment>
    <comment ref="L17" authorId="3" shapeId="0" xr:uid="{00000000-0006-0000-0400-000026000000}">
      <text>
        <r>
          <rPr>
            <b/>
            <sz val="9"/>
            <color indexed="81"/>
            <rFont val="Tahoma"/>
            <family val="2"/>
          </rPr>
          <t>Liliana Gutiérrez Macías:</t>
        </r>
        <r>
          <rPr>
            <sz val="9"/>
            <color indexed="81"/>
            <rFont val="Tahoma"/>
            <family val="2"/>
          </rPr>
          <t xml:space="preserve">
Total participación en actividades artisticas y culturales: 1632</t>
        </r>
      </text>
    </comment>
    <comment ref="M17" authorId="2" shapeId="0" xr:uid="{00000000-0006-0000-0400-000027000000}">
      <text>
        <r>
          <rPr>
            <b/>
            <sz val="9"/>
            <color indexed="81"/>
            <rFont val="Tahoma"/>
            <family val="2"/>
          </rPr>
          <t xml:space="preserve">Total participación 2018-2: 2311, de 15029  lo que corresponde al 15,37% (se incluyeron las cátedras electivas culturales de adaptación a la vida universitaria) </t>
        </r>
        <r>
          <rPr>
            <sz val="9"/>
            <color indexed="81"/>
            <rFont val="Tahoma"/>
            <family val="2"/>
          </rPr>
          <t xml:space="preserve">
</t>
        </r>
        <r>
          <rPr>
            <b/>
            <sz val="9"/>
            <color indexed="81"/>
            <rFont val="Tahoma"/>
            <family val="2"/>
          </rPr>
          <t>Promedio 2018-1 y 2018-2: 15,05%</t>
        </r>
      </text>
    </comment>
    <comment ref="O17" authorId="3" shapeId="0" xr:uid="{00000000-0006-0000-0400-000028000000}">
      <text>
        <r>
          <rPr>
            <b/>
            <sz val="9"/>
            <color indexed="81"/>
            <rFont val="Tahoma"/>
            <family val="2"/>
          </rPr>
          <t>2290 de 17959</t>
        </r>
        <r>
          <rPr>
            <sz val="9"/>
            <color indexed="81"/>
            <rFont val="Tahoma"/>
            <family val="2"/>
          </rPr>
          <t xml:space="preserve">
</t>
        </r>
      </text>
    </comment>
    <comment ref="G18" authorId="1" shapeId="0" xr:uid="{00000000-0006-0000-0400-000029000000}">
      <text>
        <r>
          <rPr>
            <b/>
            <sz val="9"/>
            <color indexed="81"/>
            <rFont val="Tahoma"/>
            <family val="2"/>
          </rPr>
          <t>Liliana Gutierrez Macias:</t>
        </r>
        <r>
          <rPr>
            <sz val="9"/>
            <color indexed="81"/>
            <rFont val="Tahoma"/>
            <family val="2"/>
          </rPr>
          <t xml:space="preserve">
Jornadas del bienestar</t>
        </r>
      </text>
    </comment>
    <comment ref="J18" authorId="3" shapeId="0" xr:uid="{00000000-0006-0000-0400-00002A000000}">
      <text>
        <r>
          <rPr>
            <b/>
            <sz val="9"/>
            <color indexed="81"/>
            <rFont val="Tahoma"/>
            <family val="2"/>
          </rPr>
          <t>Liliana Gutiérrez Macías:</t>
        </r>
        <r>
          <rPr>
            <sz val="9"/>
            <color indexed="81"/>
            <rFont val="Tahoma"/>
            <family val="2"/>
          </rPr>
          <t xml:space="preserve">
2017-1: 3
2017-2: 2 (jornadas del bienestar, campañas publicitarias para promoción deprotiva y recreativa).</t>
        </r>
      </text>
    </comment>
    <comment ref="L18" authorId="3" shapeId="0" xr:uid="{00000000-0006-0000-0400-00002B000000}">
      <text>
        <r>
          <rPr>
            <b/>
            <sz val="9"/>
            <color indexed="81"/>
            <rFont val="Tahoma"/>
            <family val="2"/>
          </rPr>
          <t>Liliana Gutiérrez Macías:</t>
        </r>
        <r>
          <rPr>
            <sz val="9"/>
            <color indexed="81"/>
            <rFont val="Tahoma"/>
            <family val="2"/>
          </rPr>
          <t xml:space="preserve">
Jueves deportivo, carrusel recreo-deportivo, agendas atrevete a cuidarte</t>
        </r>
      </text>
    </comment>
    <comment ref="M18" authorId="3" shapeId="0" xr:uid="{00000000-0006-0000-0400-00002C000000}">
      <text>
        <r>
          <rPr>
            <b/>
            <sz val="9"/>
            <color indexed="81"/>
            <rFont val="Tahoma"/>
            <family val="2"/>
          </rPr>
          <t>Liliana Gutiérrez Macías:</t>
        </r>
        <r>
          <rPr>
            <sz val="9"/>
            <color indexed="81"/>
            <rFont val="Tahoma"/>
            <family val="2"/>
          </rPr>
          <t xml:space="preserve">
2018-2: 6
Jueves deportivo, carrusel recreo-deportivo, agenda "Conéctate con la vida", maratones aeróbicas, curso madrugadores acuáticos para empleados, masoterapia en oficinas.
Más las 3 del primer semestre.</t>
        </r>
      </text>
    </comment>
    <comment ref="O18" authorId="3" shapeId="0" xr:uid="{00000000-0006-0000-0400-00002D000000}">
      <text>
        <r>
          <rPr>
            <b/>
            <sz val="9"/>
            <color indexed="81"/>
            <rFont val="Tahoma"/>
            <family val="2"/>
          </rPr>
          <t>1. Jueves deportivo
2. torneo 3 x 3 de baloncesto.
3. pausas activas con empleados.</t>
        </r>
        <r>
          <rPr>
            <sz val="9"/>
            <color indexed="81"/>
            <rFont val="Tahoma"/>
            <family val="2"/>
          </rPr>
          <t xml:space="preserve">
</t>
        </r>
      </text>
    </comment>
    <comment ref="G19" authorId="2" shapeId="0" xr:uid="{00000000-0006-0000-0400-00002E000000}">
      <text>
        <r>
          <rPr>
            <b/>
            <sz val="9"/>
            <color indexed="81"/>
            <rFont val="Tahoma"/>
            <family val="2"/>
          </rPr>
          <t>Promedio entre 2016-1 y 2</t>
        </r>
        <r>
          <rPr>
            <sz val="9"/>
            <color indexed="81"/>
            <rFont val="Tahoma"/>
            <family val="2"/>
          </rPr>
          <t xml:space="preserve">
</t>
        </r>
      </text>
    </comment>
    <comment ref="J19" authorId="3" shapeId="0" xr:uid="{00000000-0006-0000-0400-00002F000000}">
      <text>
        <r>
          <rPr>
            <b/>
            <sz val="9"/>
            <color indexed="81"/>
            <rFont val="Tahoma"/>
            <family val="2"/>
          </rPr>
          <t>Liliana Gutiérrez Macías:</t>
        </r>
        <r>
          <rPr>
            <sz val="9"/>
            <color indexed="81"/>
            <rFont val="Tahoma"/>
            <family val="2"/>
          </rPr>
          <t xml:space="preserve">
Gimnasia de mantenimiento personalizada para estudiantes
Gimnasia de mantenimiento personalizada para empleados
Deporte formativo: voleibol femenino, karate, taekwondo, capoeira, futsala  y baloncesto en ambas ramas
Deporte representativo: Voleibol, baloncesto, futbol, futsala, karate, taekwondo, capoeria, deportes individuales en ambas ramas.
Celebración halloween, Vacaciones recreativas
Caminatas ecológicas
Cátedras electivas: Salud psicofísica, rotación deportiva
</t>
        </r>
      </text>
    </comment>
    <comment ref="L19" authorId="3" shapeId="0" xr:uid="{00000000-0006-0000-0400-000030000000}">
      <text>
        <r>
          <rPr>
            <b/>
            <sz val="9"/>
            <color indexed="81"/>
            <rFont val="Tahoma"/>
            <family val="2"/>
          </rPr>
          <t>Liliana Gutiérrez Macías:</t>
        </r>
        <r>
          <rPr>
            <sz val="9"/>
            <color indexed="81"/>
            <rFont val="Tahoma"/>
            <family val="2"/>
          </rPr>
          <t xml:space="preserve">
Gimnasia de mantenimiento personalizada para estudiantes
Gimnasia de mantenimiento personalizada para empleados
Deporte formativo: voleibol femenino, karate, taekwondo, capoeira, futsala  y baloncesto en ambas ramas.
Deporte representativo: Voleibol, baloncesto, futbol, futsala, karate, taekwondo, capoeria, deportes individuales en ambas ramas.
Vacaciones recreativas
Caminatas ecológicas
Cátedras electivas: Salud psicofísica, rotación deportiva</t>
        </r>
      </text>
    </comment>
    <comment ref="M19" authorId="3" shapeId="0" xr:uid="{00000000-0006-0000-0400-000031000000}">
      <text>
        <r>
          <rPr>
            <b/>
            <sz val="9"/>
            <color indexed="81"/>
            <rFont val="Tahoma"/>
            <family val="2"/>
          </rPr>
          <t>Liliana Gutiérrez Macías:</t>
        </r>
        <r>
          <rPr>
            <sz val="9"/>
            <color indexed="81"/>
            <rFont val="Tahoma"/>
            <family val="2"/>
          </rPr>
          <t xml:space="preserve">
Gimnasia de mantenimiento personalizada para estudiantes
Gimnasia de mantenimiento personalizada para empleados
Deporte formativo: voleibol femenino, karate, taekwondo, capoeira, futsala  y baloncesto en ambas ramas.
Deporte representativo: Voleibol, baloncesto, futbol, futsala, karate, taekwondo, capoeria, deportes individuales en ambas ramas.
Vacaciones recreativas
Caminatas ecológicas
Cátedras electivas: Salud psicofísica, rotación deportiva</t>
        </r>
      </text>
    </comment>
    <comment ref="O19" authorId="3" shapeId="0" xr:uid="{00000000-0006-0000-0400-000032000000}">
      <text>
        <r>
          <rPr>
            <b/>
            <sz val="9"/>
            <color indexed="81"/>
            <rFont val="Tahoma"/>
            <family val="2"/>
          </rPr>
          <t>Gimnasia de mantenimiento personalizada para estudiantes
Gimnasia de mantenimiento personalizada para empleados
Deporte formativo: voleibol femenino, karate, taekwondo, capoeira, futsala  y baloncesto en ambas ramas.
Deporte representativo: Voleibol, baloncesto, futbol, futsala, karate, taekwondo, capoeria, deportes individuales en ambas ramas.
Vacaciones recreativas
Caminatas ecológicas
Cátedras electivas: Salud psicofísica, rotación deportiva
Madrugadores acuáticos
Ocio y tiempo libre</t>
        </r>
      </text>
    </comment>
    <comment ref="I20" authorId="2" shapeId="0" xr:uid="{00000000-0006-0000-0400-000033000000}">
      <text>
        <r>
          <rPr>
            <b/>
            <sz val="9"/>
            <color indexed="81"/>
            <rFont val="Tahoma"/>
            <family val="2"/>
          </rPr>
          <t>EL PORCENTAJE SE CALCULA CON BASE EN EL #TOTAL DE USUARIOS DE SERVICIOS DE BIENESTAR. Al momento no se cuenta con software disponible para arrojar los datos</t>
        </r>
        <r>
          <rPr>
            <sz val="9"/>
            <color indexed="81"/>
            <rFont val="Tahoma"/>
            <family val="2"/>
          </rPr>
          <t xml:space="preserve">
</t>
        </r>
      </text>
    </comment>
    <comment ref="J20" authorId="2" shapeId="0" xr:uid="{00000000-0006-0000-0400-000034000000}">
      <text>
        <r>
          <rPr>
            <b/>
            <sz val="9"/>
            <color indexed="81"/>
            <rFont val="Tahoma"/>
            <family val="2"/>
          </rPr>
          <t>% participación 2017-2: 14,23%
Promedio 2017-1 y 2017-2: 12,61</t>
        </r>
        <r>
          <rPr>
            <sz val="9"/>
            <color indexed="81"/>
            <rFont val="Tahoma"/>
            <family val="2"/>
          </rPr>
          <t xml:space="preserve">
</t>
        </r>
      </text>
    </comment>
    <comment ref="M20" authorId="2" shapeId="0" xr:uid="{00000000-0006-0000-0400-000035000000}">
      <text>
        <r>
          <rPr>
            <b/>
            <sz val="9"/>
            <color indexed="81"/>
            <rFont val="Tahoma"/>
            <family val="2"/>
          </rPr>
          <t>2337 usuarios de 15029, lo cual corresponde al 15,54%.
Promedio 2018-1 y 2018-2: 15,71%</t>
        </r>
        <r>
          <rPr>
            <sz val="9"/>
            <color indexed="81"/>
            <rFont val="Tahoma"/>
            <family val="2"/>
          </rPr>
          <t xml:space="preserve">
</t>
        </r>
      </text>
    </comment>
    <comment ref="O20" authorId="3" shapeId="0" xr:uid="{00000000-0006-0000-0400-000036000000}">
      <text>
        <r>
          <rPr>
            <sz val="9"/>
            <color indexed="81"/>
            <rFont val="Tahoma"/>
            <family val="2"/>
          </rPr>
          <t xml:space="preserve">2374 de 17959
</t>
        </r>
      </text>
    </comment>
    <comment ref="I21" authorId="2" shapeId="0" xr:uid="{00000000-0006-0000-0400-000037000000}">
      <text>
        <r>
          <rPr>
            <b/>
            <sz val="9"/>
            <color indexed="81"/>
            <rFont val="Tahoma"/>
            <family val="2"/>
          </rPr>
          <t>EL PORCENTAJE SE CALCULA CON BASE EN EL #TOTAL DE USUARIOS DE SERVICIOS DE BIENESTAR. Al momento no se cuenta con software disponible para arrojar los datos</t>
        </r>
        <r>
          <rPr>
            <sz val="9"/>
            <color indexed="81"/>
            <rFont val="Tahoma"/>
            <family val="2"/>
          </rPr>
          <t xml:space="preserve">
</t>
        </r>
      </text>
    </comment>
    <comment ref="J21" authorId="2" shapeId="0" xr:uid="{00000000-0006-0000-0400-000038000000}">
      <text>
        <r>
          <rPr>
            <b/>
            <sz val="9"/>
            <color indexed="81"/>
            <rFont val="Tahoma"/>
            <family val="2"/>
          </rPr>
          <t>2017-2= 3671 de 9711: 37,80
Promedio 2017-1 y 2017-2: 39,10%</t>
        </r>
        <r>
          <rPr>
            <sz val="9"/>
            <color indexed="81"/>
            <rFont val="Tahoma"/>
            <family val="2"/>
          </rPr>
          <t xml:space="preserve">
</t>
        </r>
      </text>
    </comment>
    <comment ref="L21" authorId="3" shapeId="0" xr:uid="{00000000-0006-0000-0400-000039000000}">
      <text>
        <r>
          <rPr>
            <b/>
            <sz val="9"/>
            <color indexed="81"/>
            <rFont val="Tahoma"/>
            <family val="2"/>
          </rPr>
          <t>Liliana Gutiérrez Macías:</t>
        </r>
        <r>
          <rPr>
            <sz val="9"/>
            <color indexed="81"/>
            <rFont val="Tahoma"/>
            <family val="2"/>
          </rPr>
          <t xml:space="preserve">
estudiantes con cobertura socioeconomica 4347</t>
        </r>
      </text>
    </comment>
    <comment ref="M21" authorId="2" shapeId="0" xr:uid="{00000000-0006-0000-0400-00003A000000}">
      <text>
        <r>
          <rPr>
            <b/>
            <sz val="9"/>
            <color indexed="81"/>
            <rFont val="Tahoma"/>
            <family val="2"/>
          </rPr>
          <t>5620 usuarios de las actividades socioeconómicas de 15029, lo cual corresponde a un 37,39%</t>
        </r>
        <r>
          <rPr>
            <sz val="9"/>
            <color indexed="81"/>
            <rFont val="Tahoma"/>
            <family val="2"/>
          </rPr>
          <t xml:space="preserve">
</t>
        </r>
        <r>
          <rPr>
            <b/>
            <sz val="9"/>
            <color indexed="81"/>
            <rFont val="Tahoma"/>
            <family val="2"/>
          </rPr>
          <t>Promedio 2018-1 y 2018-2: 38,33%</t>
        </r>
      </text>
    </comment>
    <comment ref="O21" authorId="3" shapeId="0" xr:uid="{00000000-0006-0000-0400-00003B000000}">
      <text>
        <r>
          <rPr>
            <b/>
            <sz val="9"/>
            <color indexed="81"/>
            <rFont val="Tahoma"/>
            <family val="2"/>
          </rPr>
          <t>7641 de 17959</t>
        </r>
      </text>
    </comment>
    <comment ref="G22" authorId="1" shapeId="0" xr:uid="{00000000-0006-0000-0400-00003C000000}">
      <text>
        <r>
          <rPr>
            <b/>
            <sz val="9"/>
            <color indexed="81"/>
            <rFont val="Tahoma"/>
            <family val="2"/>
          </rPr>
          <t>Liliana Gutierrez Macias:</t>
        </r>
        <r>
          <rPr>
            <sz val="9"/>
            <color indexed="81"/>
            <rFont val="Tahoma"/>
            <family val="2"/>
          </rPr>
          <t xml:space="preserve">
250 POR SEMESTRE</t>
        </r>
      </text>
    </comment>
    <comment ref="J22" authorId="2" shapeId="0" xr:uid="{00000000-0006-0000-0400-00003D000000}">
      <text>
        <r>
          <rPr>
            <b/>
            <sz val="9"/>
            <color indexed="81"/>
            <rFont val="Tahoma"/>
            <family val="2"/>
          </rPr>
          <t>2017-1: 250
2017-2 300 (Se beneficiaron 50 estudiantes más de las becas Sapiencia)</t>
        </r>
      </text>
    </comment>
    <comment ref="L22" authorId="3" shapeId="0" xr:uid="{00000000-0006-0000-0400-00003E000000}">
      <text>
        <r>
          <rPr>
            <b/>
            <sz val="9"/>
            <color indexed="81"/>
            <rFont val="Tahoma"/>
            <family val="2"/>
          </rPr>
          <t>Liliana Gutiérrez Macías:</t>
        </r>
        <r>
          <rPr>
            <sz val="9"/>
            <color indexed="81"/>
            <rFont val="Tahoma"/>
            <family val="2"/>
          </rPr>
          <t xml:space="preserve">
265 titulares
324 en reasignación</t>
        </r>
      </text>
    </comment>
    <comment ref="M22" authorId="3" shapeId="0" xr:uid="{00000000-0006-0000-0400-00003F000000}">
      <text>
        <r>
          <rPr>
            <b/>
            <sz val="9"/>
            <color indexed="81"/>
            <rFont val="Tahoma"/>
            <family val="2"/>
          </rPr>
          <t>Liliana Gutiérrez Macías:</t>
        </r>
        <r>
          <rPr>
            <sz val="9"/>
            <color indexed="81"/>
            <rFont val="Tahoma"/>
            <family val="2"/>
          </rPr>
          <t xml:space="preserve">
265 titulares
120 sapiencia
208 en reasignación</t>
        </r>
      </text>
    </comment>
    <comment ref="O22" authorId="3" shapeId="0" xr:uid="{00000000-0006-0000-0400-000040000000}">
      <text>
        <r>
          <rPr>
            <b/>
            <sz val="9"/>
            <color indexed="81"/>
            <rFont val="Tahoma"/>
            <family val="2"/>
          </rPr>
          <t>Titulares
reasignación
Sapiencia</t>
        </r>
        <r>
          <rPr>
            <sz val="9"/>
            <color indexed="81"/>
            <rFont val="Tahoma"/>
            <family val="2"/>
          </rPr>
          <t xml:space="preserve">
Nota: se beneficiaron otros estudiantes aparte de los titulares para no desperdiciar los almuerzos.</t>
        </r>
      </text>
    </comment>
    <comment ref="I23" authorId="1" shapeId="0" xr:uid="{00000000-0006-0000-0400-000041000000}">
      <text>
        <r>
          <rPr>
            <b/>
            <sz val="9"/>
            <color indexed="81"/>
            <rFont val="Tahoma"/>
            <family val="2"/>
          </rPr>
          <t>Liliana Gutierrez Macias:</t>
        </r>
        <r>
          <rPr>
            <sz val="9"/>
            <color indexed="81"/>
            <rFont val="Tahoma"/>
            <family val="2"/>
          </rPr>
          <t xml:space="preserve">
ya está en revisión para comenzar a opoerar en 2017-02</t>
        </r>
      </text>
    </comment>
    <comment ref="J23" authorId="3" shapeId="0" xr:uid="{00000000-0006-0000-0400-000042000000}">
      <text>
        <r>
          <rPr>
            <b/>
            <sz val="9"/>
            <color indexed="81"/>
            <rFont val="Tahoma"/>
            <family val="2"/>
          </rPr>
          <t>Liliana Gutiérrez Macías:</t>
        </r>
        <r>
          <rPr>
            <sz val="9"/>
            <color indexed="81"/>
            <rFont val="Tahoma"/>
            <family val="2"/>
          </rPr>
          <t xml:space="preserve">
Se expide resolución rectoral 173 de 2017</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Isabel Cristina Jimenez Londoño</author>
    <author>Medios</author>
    <author>Jorge Arturo Toro Lopera</author>
    <author>Diana Milena Bedoya Aristizabal</author>
    <author>Tatiana Alvarez</author>
    <author>Admin  red</author>
    <author>Juan Paulo Jones Prada</author>
  </authors>
  <commentList>
    <comment ref="E9" authorId="0" shapeId="0" xr:uid="{00000000-0006-0000-0500-000001000000}">
      <text>
        <r>
          <rPr>
            <b/>
            <sz val="9"/>
            <color indexed="81"/>
            <rFont val="Tahoma"/>
            <family val="2"/>
          </rPr>
          <t>Informes anuales</t>
        </r>
      </text>
    </comment>
    <comment ref="M9" authorId="0" shapeId="0" xr:uid="{00000000-0006-0000-0500-000002000000}">
      <text>
        <r>
          <rPr>
            <b/>
            <sz val="9"/>
            <color indexed="81"/>
            <rFont val="Tahoma"/>
            <family val="2"/>
          </rPr>
          <t>De los 103 hallazgos de auditoria interna (no conformidades y observaciones) y auditoria externa (no conformidades menores) del SGI, se implementaron las acciones correctivas y preventivas en un 100%.
De las auditorías de Control Interno en 2018 hubo en total 49 hallazgos y 148 observaciones, a los cuales se les da tratamiento por medio de los Planes de Mejoramiento que formulan los procesos.</t>
        </r>
        <r>
          <rPr>
            <sz val="9"/>
            <color indexed="81"/>
            <rFont val="Tahoma"/>
            <family val="2"/>
          </rPr>
          <t xml:space="preserve">
</t>
        </r>
      </text>
    </comment>
    <comment ref="O9" authorId="0" shapeId="0" xr:uid="{00000000-0006-0000-0500-000003000000}">
      <text>
        <r>
          <rPr>
            <b/>
            <sz val="9"/>
            <color indexed="81"/>
            <rFont val="Tahoma"/>
            <family val="2"/>
          </rPr>
          <t>De las auditorías de Control Interno en 2018 hubo en total 70 hallazgos y 18 observaciones, a los cuales se les da tratamiento por medio de los Planes de Mejoramiento que formulan los procesos. Fuente: Control Interno.</t>
        </r>
        <r>
          <rPr>
            <sz val="9"/>
            <color indexed="81"/>
            <rFont val="Tahoma"/>
            <family val="2"/>
          </rPr>
          <t xml:space="preserve">
</t>
        </r>
        <r>
          <rPr>
            <b/>
            <sz val="9"/>
            <color indexed="81"/>
            <rFont val="Tahoma"/>
            <family val="2"/>
          </rPr>
          <t xml:space="preserve">
A 2019-1 no se han realizado las auditorías internas y externas del  SGI, por lo tanto no se tiene registro de hallazgos gestionados.</t>
        </r>
      </text>
    </comment>
    <comment ref="Q9" authorId="0" shapeId="0" xr:uid="{00000000-0006-0000-0500-000004000000}">
      <text>
        <r>
          <rPr>
            <b/>
            <sz val="9"/>
            <color indexed="81"/>
            <rFont val="Tahoma"/>
            <family val="2"/>
          </rPr>
          <t>la eficacia del período es del 25% respecto a la meta del cuatrienio</t>
        </r>
        <r>
          <rPr>
            <sz val="9"/>
            <color indexed="81"/>
            <rFont val="Tahoma"/>
            <family val="2"/>
          </rPr>
          <t xml:space="preserve">
</t>
        </r>
      </text>
    </comment>
    <comment ref="G11" authorId="0" shapeId="0" xr:uid="{00000000-0006-0000-0500-000005000000}">
      <text>
        <r>
          <rPr>
            <sz val="9"/>
            <color indexed="81"/>
            <rFont val="Tahoma"/>
            <family val="2"/>
          </rPr>
          <t xml:space="preserve">
una auditorìa interna y una externa</t>
        </r>
      </text>
    </comment>
    <comment ref="I11" authorId="0" shapeId="0" xr:uid="{00000000-0006-0000-0500-000006000000}">
      <text>
        <r>
          <rPr>
            <b/>
            <sz val="9"/>
            <color indexed="81"/>
            <rFont val="Tahoma"/>
            <family val="2"/>
          </rPr>
          <t>Isabel Cristina Jimenez Londoño:</t>
        </r>
        <r>
          <rPr>
            <sz val="9"/>
            <color indexed="81"/>
            <rFont val="Tahoma"/>
            <family val="2"/>
          </rPr>
          <t xml:space="preserve">
Auditoría interna programada para el mes de agosto y auditoría externa programada para noviembre.</t>
        </r>
      </text>
    </comment>
    <comment ref="J11" authorId="0" shapeId="0" xr:uid="{00000000-0006-0000-0500-000007000000}">
      <text>
        <r>
          <rPr>
            <b/>
            <sz val="9"/>
            <color indexed="81"/>
            <rFont val="Tahoma"/>
            <family val="2"/>
          </rPr>
          <t>Auditoría interna entre los meses de agosto y septiembre.
Auditoría externa los días 27, 28 y 29 de nov</t>
        </r>
        <r>
          <rPr>
            <sz val="9"/>
            <color indexed="81"/>
            <rFont val="Tahoma"/>
            <family val="2"/>
          </rPr>
          <t xml:space="preserve">
</t>
        </r>
      </text>
    </comment>
    <comment ref="L11" authorId="0" shapeId="0" xr:uid="{00000000-0006-0000-0500-000008000000}">
      <text>
        <r>
          <rPr>
            <b/>
            <sz val="9"/>
            <color indexed="81"/>
            <rFont val="Tahoma"/>
            <family val="2"/>
          </rPr>
          <t>Se realizan en el segundo semestre</t>
        </r>
        <r>
          <rPr>
            <sz val="9"/>
            <color indexed="81"/>
            <rFont val="Tahoma"/>
            <family val="2"/>
          </rPr>
          <t xml:space="preserve">
</t>
        </r>
      </text>
    </comment>
    <comment ref="M11" authorId="0" shapeId="0" xr:uid="{00000000-0006-0000-0500-000009000000}">
      <text>
        <r>
          <rPr>
            <b/>
            <sz val="9"/>
            <color indexed="81"/>
            <rFont val="Tahoma"/>
            <family val="2"/>
          </rPr>
          <t>Auditoría interna y externa</t>
        </r>
        <r>
          <rPr>
            <sz val="9"/>
            <color indexed="81"/>
            <rFont val="Tahoma"/>
            <family val="2"/>
          </rPr>
          <t xml:space="preserve">
</t>
        </r>
      </text>
    </comment>
    <comment ref="O11" authorId="0" shapeId="0" xr:uid="{00000000-0006-0000-0500-00000A000000}">
      <text>
        <r>
          <rPr>
            <b/>
            <sz val="9"/>
            <color indexed="81"/>
            <rFont val="Tahoma"/>
            <family val="2"/>
          </rPr>
          <t>no se han realizado, se realiza auditorias internas y externas en el segundo semestre de cada vigencia.</t>
        </r>
        <r>
          <rPr>
            <sz val="9"/>
            <color indexed="81"/>
            <rFont val="Tahoma"/>
            <family val="2"/>
          </rPr>
          <t xml:space="preserve">
</t>
        </r>
      </text>
    </comment>
    <comment ref="Q11" authorId="0" shapeId="0" xr:uid="{96BA70FB-126F-400F-A665-810A66EB402F}">
      <text>
        <r>
          <rPr>
            <b/>
            <sz val="9"/>
            <color indexed="81"/>
            <rFont val="Tahoma"/>
            <family val="2"/>
          </rPr>
          <t>No se tiene en cuenta para el cálculo de la eficacia periódica del eje, ya que estas auditorías se realizan en el segundo semestre  del año</t>
        </r>
      </text>
    </comment>
    <comment ref="G12" authorId="0" shapeId="0" xr:uid="{00000000-0006-0000-0500-00000B000000}">
      <text>
        <r>
          <rPr>
            <sz val="9"/>
            <color indexed="81"/>
            <rFont val="Tahoma"/>
            <family val="2"/>
          </rPr>
          <t xml:space="preserve">
una auditorìa interna y una externa</t>
        </r>
      </text>
    </comment>
    <comment ref="I12" authorId="0" shapeId="0" xr:uid="{00000000-0006-0000-0500-00000C000000}">
      <text>
        <r>
          <rPr>
            <b/>
            <sz val="9"/>
            <color indexed="81"/>
            <rFont val="Tahoma"/>
            <family val="2"/>
          </rPr>
          <t>Isabel Cristina Jimenez Londoño:</t>
        </r>
        <r>
          <rPr>
            <sz val="9"/>
            <color indexed="81"/>
            <rFont val="Tahoma"/>
            <family val="2"/>
          </rPr>
          <t xml:space="preserve">
Auditoría interna programada para el mes de agosto y auditoría externa programada para noviembre.</t>
        </r>
      </text>
    </comment>
    <comment ref="J12" authorId="0" shapeId="0" xr:uid="{00000000-0006-0000-0500-00000D000000}">
      <text>
        <r>
          <rPr>
            <b/>
            <sz val="9"/>
            <color indexed="81"/>
            <rFont val="Tahoma"/>
            <family val="2"/>
          </rPr>
          <t>Auditoría interna entre los meses de agosto y septiembre.
Auditoría externa los días 27, 28 y 29 de nov</t>
        </r>
        <r>
          <rPr>
            <sz val="9"/>
            <color indexed="81"/>
            <rFont val="Tahoma"/>
            <family val="2"/>
          </rPr>
          <t xml:space="preserve">
</t>
        </r>
      </text>
    </comment>
    <comment ref="L12" authorId="0" shapeId="0" xr:uid="{00000000-0006-0000-0500-00000E000000}">
      <text>
        <r>
          <rPr>
            <b/>
            <sz val="9"/>
            <color indexed="81"/>
            <rFont val="Tahoma"/>
            <family val="2"/>
          </rPr>
          <t>Se realizan en el segundo semestre</t>
        </r>
        <r>
          <rPr>
            <sz val="9"/>
            <color indexed="81"/>
            <rFont val="Tahoma"/>
            <family val="2"/>
          </rPr>
          <t xml:space="preserve">
</t>
        </r>
      </text>
    </comment>
    <comment ref="M12" authorId="0" shapeId="0" xr:uid="{00000000-0006-0000-0500-00000F000000}">
      <text>
        <r>
          <rPr>
            <b/>
            <sz val="9"/>
            <color indexed="81"/>
            <rFont val="Tahoma"/>
            <family val="2"/>
          </rPr>
          <t>Auditoría interna y externa</t>
        </r>
        <r>
          <rPr>
            <sz val="9"/>
            <color indexed="81"/>
            <rFont val="Tahoma"/>
            <family val="2"/>
          </rPr>
          <t xml:space="preserve">
</t>
        </r>
      </text>
    </comment>
    <comment ref="O12" authorId="0" shapeId="0" xr:uid="{00000000-0006-0000-0500-000010000000}">
      <text>
        <r>
          <rPr>
            <b/>
            <sz val="9"/>
            <color indexed="81"/>
            <rFont val="Tahoma"/>
            <family val="2"/>
          </rPr>
          <t>no se han realizado, se realiza auditorias internas y externas en el segundo semestre de cada vigencia.</t>
        </r>
        <r>
          <rPr>
            <sz val="9"/>
            <color indexed="81"/>
            <rFont val="Tahoma"/>
            <family val="2"/>
          </rPr>
          <t xml:space="preserve">
</t>
        </r>
      </text>
    </comment>
    <comment ref="Q12" authorId="0" shapeId="0" xr:uid="{AE58AD23-205B-4DB0-9CF4-D93D96BE2983}">
      <text>
        <r>
          <rPr>
            <b/>
            <sz val="9"/>
            <color indexed="81"/>
            <rFont val="Tahoma"/>
            <family val="2"/>
          </rPr>
          <t>No se tiene en cuenta para el cálculo de la eficacia periódica del eje, ya que estas auditorías se realizan en el segundo semestre  del año</t>
        </r>
        <r>
          <rPr>
            <sz val="9"/>
            <color indexed="81"/>
            <rFont val="Tahoma"/>
            <family val="2"/>
          </rPr>
          <t xml:space="preserve">
</t>
        </r>
      </text>
    </comment>
    <comment ref="I13" authorId="0" shapeId="0" xr:uid="{00000000-0006-0000-0500-000011000000}">
      <text>
        <r>
          <rPr>
            <b/>
            <sz val="9"/>
            <color indexed="81"/>
            <rFont val="Tahoma"/>
            <family val="2"/>
          </rPr>
          <t>Avance del 84% en la integración de todo el sistema</t>
        </r>
        <r>
          <rPr>
            <sz val="9"/>
            <color indexed="81"/>
            <rFont val="Tahoma"/>
            <family val="2"/>
          </rPr>
          <t xml:space="preserve">
</t>
        </r>
      </text>
    </comment>
    <comment ref="J13" authorId="0" shapeId="0" xr:uid="{00000000-0006-0000-0500-000012000000}">
      <text>
        <r>
          <rPr>
            <b/>
            <sz val="9"/>
            <color indexed="81"/>
            <rFont val="Tahoma"/>
            <family val="2"/>
          </rPr>
          <t>Decreto 1072: 98%
Resolución 1111: 86%</t>
        </r>
        <r>
          <rPr>
            <sz val="9"/>
            <color indexed="81"/>
            <rFont val="Tahoma"/>
            <family val="2"/>
          </rPr>
          <t xml:space="preserve">
Se realizó evaluación de estandares mínimos de la Resolución 1111</t>
        </r>
      </text>
    </comment>
    <comment ref="L13" authorId="0" shapeId="0" xr:uid="{00000000-0006-0000-0500-000013000000}">
      <text>
        <r>
          <rPr>
            <b/>
            <sz val="9"/>
            <color indexed="81"/>
            <rFont val="Tahoma"/>
            <family val="2"/>
          </rPr>
          <t>Se mide en el segundo semestre de 2018.</t>
        </r>
        <r>
          <rPr>
            <sz val="9"/>
            <color indexed="81"/>
            <rFont val="Tahoma"/>
            <family val="2"/>
          </rPr>
          <t xml:space="preserve">
</t>
        </r>
      </text>
    </comment>
    <comment ref="M13" authorId="0" shapeId="0" xr:uid="{00000000-0006-0000-0500-000014000000}">
      <text>
        <r>
          <rPr>
            <sz val="9"/>
            <color indexed="81"/>
            <rFont val="Tahoma"/>
            <family val="2"/>
          </rPr>
          <t>El área de seguridad y salud en el trabajo se encuentra desarrollando la etapa de implementación del sistema de Gestión de seguridad y salud en el trabajo. Los puntos de cumplimiento parcial de los requisitos de estructura, son la implementación de programas para los riesgos como el publico, biologico, ergonómico y psicosocial, ya que aún hay un cronograma por implementar para lograr el objetivo de intervención en cada programa que se viene desarrollando.
Bajo autoevaluación de la resolución 1111.</t>
        </r>
      </text>
    </comment>
    <comment ref="O13" authorId="0" shapeId="0" xr:uid="{00000000-0006-0000-0500-000015000000}">
      <text>
        <r>
          <rPr>
            <sz val="9"/>
            <color indexed="81"/>
            <rFont val="Tahoma"/>
            <family val="2"/>
          </rPr>
          <t>es la medición de la autoevaluación del mes de diciembre de 2018, no se ha realizado aun en el 2019.</t>
        </r>
      </text>
    </comment>
    <comment ref="A14" authorId="0" shapeId="0" xr:uid="{00000000-0006-0000-0500-000016000000}">
      <text>
        <r>
          <rPr>
            <b/>
            <sz val="9"/>
            <color indexed="81"/>
            <rFont val="Tahoma"/>
            <family val="2"/>
          </rPr>
          <t>Nuevos indicadores de SST, para dar cumplimiento a las disposiciones del Decreto 1072.</t>
        </r>
        <r>
          <rPr>
            <sz val="9"/>
            <color indexed="81"/>
            <rFont val="Tahoma"/>
            <family val="2"/>
          </rPr>
          <t xml:space="preserve">
</t>
        </r>
      </text>
    </comment>
    <comment ref="M14" authorId="0" shapeId="0" xr:uid="{00000000-0006-0000-0500-000017000000}">
      <text>
        <r>
          <rPr>
            <b/>
            <sz val="9"/>
            <color indexed="81"/>
            <rFont val="Tahoma"/>
            <family val="2"/>
          </rPr>
          <t>En el 2018 ocurrieron 44 accidentes laborales, los cuales se investigaron y de los cuales se generaron unos planes de acción en proceso de cierre</t>
        </r>
        <r>
          <rPr>
            <sz val="9"/>
            <color indexed="81"/>
            <rFont val="Tahoma"/>
            <family val="2"/>
          </rPr>
          <t xml:space="preserve">
</t>
        </r>
      </text>
    </comment>
    <comment ref="O14" authorId="0" shapeId="0" xr:uid="{07CD81E6-D5A6-4E85-B68F-48524E009B99}">
      <text>
        <r>
          <rPr>
            <b/>
            <sz val="9"/>
            <color indexed="81"/>
            <rFont val="Tahoma"/>
            <family val="2"/>
          </rPr>
          <t>entre enero y junio de 2019 se presentaron 24 accidentes de trabajo. Los accidentes fueron investigados y se encuentran en seguimiento de sus planes de acción.</t>
        </r>
        <r>
          <rPr>
            <sz val="9"/>
            <color indexed="81"/>
            <rFont val="Tahoma"/>
            <family val="2"/>
          </rPr>
          <t xml:space="preserve">
</t>
        </r>
      </text>
    </comment>
    <comment ref="M15" authorId="0" shapeId="0" xr:uid="{00000000-0006-0000-0500-000018000000}">
      <text>
        <r>
          <rPr>
            <b/>
            <sz val="9"/>
            <color indexed="81"/>
            <rFont val="Tahoma"/>
            <family val="2"/>
          </rPr>
          <t>En el 2018 no se registraron enfermedades laborales calificadas</t>
        </r>
        <r>
          <rPr>
            <sz val="9"/>
            <color indexed="81"/>
            <rFont val="Tahoma"/>
            <family val="2"/>
          </rPr>
          <t xml:space="preserve">
</t>
        </r>
      </text>
    </comment>
    <comment ref="O15" authorId="0" shapeId="0" xr:uid="{DBD2D0F5-A29C-45A7-A0CE-23B5DDFB344B}">
      <text>
        <r>
          <rPr>
            <b/>
            <sz val="9"/>
            <color indexed="81"/>
            <rFont val="Tahoma"/>
            <family val="2"/>
          </rPr>
          <t>Entre enero y junio no se presentaron enfermedades laborales calificadas</t>
        </r>
      </text>
    </comment>
    <comment ref="M16" authorId="0" shapeId="0" xr:uid="{00000000-0006-0000-0500-000019000000}">
      <text>
        <r>
          <rPr>
            <b/>
            <sz val="9"/>
            <color indexed="81"/>
            <rFont val="Tahoma"/>
            <family val="2"/>
          </rPr>
          <t>En el resultado de la evaluación del indicador para el cumplimento normativo, esta dado al  proceso de implementacion del SG-SST según decreto 1072 de 2015 y resolución 1111 de 2017. ya que actualmente se viene trabajando en el proceso de implementanción pero aún faltan items por cumplir, adicionalmente  en el Decreto 2157 de 2017 el área de SST actualmente no cumple al 100% del requisito ya que se encuentra en proceso de implementacion las siguientes normas; la Ley 1503 de 2011 y el Decreto 2157 de 2017.</t>
        </r>
        <r>
          <rPr>
            <sz val="9"/>
            <color indexed="81"/>
            <rFont val="Tahoma"/>
            <family val="2"/>
          </rPr>
          <t xml:space="preserve">
</t>
        </r>
      </text>
    </comment>
    <comment ref="O16" authorId="0" shapeId="0" xr:uid="{BEA7D754-D9D6-437B-A95A-0B00F621A590}">
      <text>
        <r>
          <rPr>
            <b/>
            <sz val="9"/>
            <color indexed="81"/>
            <rFont val="Tahoma"/>
            <family val="2"/>
          </rPr>
          <t>En la medición del indicador se tuvo en cuenta el cumplimiento de un 95% de la normatividad identificada como aplicable al proceso de seguridad y salud en el trabajo. El SG-SST en cumplimiento del decreto 1072 de 2015, Se encuentra en un nivel de implementación de más del 70%. Teniendo en cuenta que, de un total de 281 requisitos legales, se encuentran incumpliendo algunos requisitos de las normas</t>
        </r>
        <r>
          <rPr>
            <sz val="9"/>
            <color indexed="81"/>
            <rFont val="Tahoma"/>
            <family val="2"/>
          </rPr>
          <t xml:space="preserve">
</t>
        </r>
      </text>
    </comment>
    <comment ref="L17" authorId="0" shapeId="0" xr:uid="{00000000-0006-0000-0500-00001A000000}">
      <text>
        <r>
          <rPr>
            <b/>
            <sz val="9"/>
            <color indexed="81"/>
            <rFont val="Tahoma"/>
            <family val="2"/>
          </rPr>
          <t xml:space="preserve">En el primer semestre del año 2018 se registraron 299 acciones preventivas y correctivas por implementar. Resultantes de investigaciones de accidentes e inspecciones de seguridad y PQRSF en sede principal y convenios. El 78.26% fueron implementadas, el resto están en proceso de ejecución por parte de los responsables. </t>
        </r>
        <r>
          <rPr>
            <sz val="9"/>
            <color indexed="81"/>
            <rFont val="Tahoma"/>
            <family val="2"/>
          </rPr>
          <t xml:space="preserve">
</t>
        </r>
      </text>
    </comment>
    <comment ref="M17" authorId="0" shapeId="0" xr:uid="{00000000-0006-0000-0500-00001B000000}">
      <text>
        <r>
          <rPr>
            <b/>
            <sz val="9"/>
            <color indexed="81"/>
            <rFont val="Tahoma"/>
            <family val="2"/>
          </rPr>
          <t>En el segundo semestre del año 2018 se registraron 153 acciones preventivas y correctivas por implementar. Resultantes de investigaciones de accidentes, auditorias, e inspecciones de seguridad El 70.6% fueron implementadas y se están desarrollando actualmente, el resto están en proceso de ejecución por parte de los responsables debido a la necesidad de recursos.</t>
        </r>
        <r>
          <rPr>
            <sz val="9"/>
            <color indexed="81"/>
            <rFont val="Tahoma"/>
            <family val="2"/>
          </rPr>
          <t xml:space="preserve">
</t>
        </r>
      </text>
    </comment>
    <comment ref="O17" authorId="0" shapeId="0" xr:uid="{CA5B2F5C-C90F-47C9-B858-6A368C72B329}">
      <text>
        <r>
          <rPr>
            <b/>
            <sz val="9"/>
            <color indexed="81"/>
            <rFont val="Tahoma"/>
            <family val="2"/>
          </rPr>
          <t xml:space="preserve">  Entre el 30 de junio de 2018 y 2019 se cerraron en total 34 acciones preventivas y 19 acciones correctivas, asociadas a auditorias internas, reportes de riesgos, investigación de accidentes, inspecciones de seguridad entre otras. A la fecha se tienen en isolución 9 acciones pendientes por cerrar, por lo cual el indicador equivale a 85,5%</t>
        </r>
        <r>
          <rPr>
            <sz val="9"/>
            <color indexed="81"/>
            <rFont val="Tahoma"/>
            <family val="2"/>
          </rPr>
          <t xml:space="preserve">
</t>
        </r>
      </text>
    </comment>
    <comment ref="E20" authorId="0" shapeId="0" xr:uid="{00000000-0006-0000-0500-00001C000000}">
      <text>
        <r>
          <rPr>
            <b/>
            <sz val="9"/>
            <color indexed="81"/>
            <rFont val="Tahoma"/>
            <family val="2"/>
          </rPr>
          <t>Se cambia la meta del indicador por 90% de variación respecto al año inmediatamente anterior.</t>
        </r>
        <r>
          <rPr>
            <sz val="9"/>
            <color indexed="81"/>
            <rFont val="Tahoma"/>
            <family val="2"/>
          </rPr>
          <t xml:space="preserve">
</t>
        </r>
      </text>
    </comment>
    <comment ref="G20" authorId="0" shapeId="0" xr:uid="{00000000-0006-0000-0500-00001D000000}">
      <text>
        <r>
          <rPr>
            <b/>
            <sz val="9"/>
            <color indexed="81"/>
            <rFont val="Tahoma"/>
            <family val="2"/>
          </rPr>
          <t>Informe</t>
        </r>
        <r>
          <rPr>
            <sz val="9"/>
            <color indexed="81"/>
            <rFont val="Tahoma"/>
            <family val="2"/>
          </rPr>
          <t xml:space="preserve">
</t>
        </r>
      </text>
    </comment>
    <comment ref="I20" authorId="0" shapeId="0" xr:uid="{00000000-0006-0000-0500-00001E000000}">
      <text>
        <r>
          <rPr>
            <b/>
            <sz val="9"/>
            <color indexed="81"/>
            <rFont val="Tahoma"/>
            <family val="2"/>
          </rPr>
          <t>Isabel Cristina Jimenez Londoño:</t>
        </r>
        <r>
          <rPr>
            <sz val="9"/>
            <color indexed="81"/>
            <rFont val="Tahoma"/>
            <family val="2"/>
          </rPr>
          <t xml:space="preserve">
mediante acta No 05 del 26 de mayo de 2017, se eleva reconocimiento a la Rectoría, a la Vicerrectoría Administrativa y Financiera y a su equipo de trabajo por los resultados obtenidos en la reciente Auditoría Fiscal y Financiera realizada por la Contraloría Municipal de Medellín.</t>
        </r>
      </text>
    </comment>
    <comment ref="M20" authorId="0" shapeId="0" xr:uid="{00000000-0006-0000-0500-00001F000000}">
      <text>
        <r>
          <rPr>
            <b/>
            <sz val="9"/>
            <color indexed="81"/>
            <rFont val="Tahoma"/>
            <family val="2"/>
          </rPr>
          <t>EBITDA:
utilidad:   15,794,556,204
intereses: 610,604,437
depreciación: 1,254,355,431
EBITDA: 16,438,307,198</t>
        </r>
      </text>
    </comment>
    <comment ref="O20" authorId="0" shapeId="0" xr:uid="{E59344C7-F73A-42C1-A3F7-DC28CE5472A5}">
      <text>
        <r>
          <rPr>
            <b/>
            <sz val="9"/>
            <color indexed="81"/>
            <rFont val="Tahoma"/>
            <family val="2"/>
          </rPr>
          <t>EBITDA:
Utilidad: 7,683,636,629
Impuestos: 230,898,334
Intereses: 419,107,474
depreciación y amortización (costo y gasto): 770,348,175
EBITDA:   6,263,282,646</t>
        </r>
      </text>
    </comment>
    <comment ref="J22" authorId="0" shapeId="0" xr:uid="{00000000-0006-0000-0500-000020000000}">
      <text>
        <r>
          <rPr>
            <b/>
            <sz val="9"/>
            <color indexed="81"/>
            <rFont val="Tahoma"/>
            <family val="2"/>
          </rPr>
          <t>Propuesta de estampilla</t>
        </r>
        <r>
          <rPr>
            <sz val="9"/>
            <color indexed="81"/>
            <rFont val="Tahoma"/>
            <family val="2"/>
          </rPr>
          <t xml:space="preserve">
</t>
        </r>
      </text>
    </comment>
    <comment ref="I23" authorId="0" shapeId="0" xr:uid="{00000000-0006-0000-0500-000021000000}">
      <text>
        <r>
          <rPr>
            <b/>
            <sz val="9"/>
            <color indexed="81"/>
            <rFont val="Tahoma"/>
            <family val="2"/>
          </rPr>
          <t>Isabel Cristina Jimenez Londoño:</t>
        </r>
        <r>
          <rPr>
            <sz val="9"/>
            <color indexed="81"/>
            <rFont val="Tahoma"/>
            <family val="2"/>
          </rPr>
          <t xml:space="preserve">
Conforme a las normas de austeridad aplicables a todos los órganos públicos del Estado, mediante el Acuerdo Directivo No. 02 de 2017, la Institución adoptó la política de austeridad en el gasto público con el fin de optimizar y racionalizar los recursos que ella utiliza. </t>
        </r>
      </text>
    </comment>
    <comment ref="J23" authorId="0" shapeId="0" xr:uid="{00000000-0006-0000-0500-000022000000}">
      <text>
        <r>
          <rPr>
            <b/>
            <sz val="9"/>
            <color indexed="81"/>
            <rFont val="Tahoma"/>
            <family val="2"/>
          </rPr>
          <t>Isabel Cristina Jimenez Londoño:</t>
        </r>
        <r>
          <rPr>
            <sz val="9"/>
            <color indexed="81"/>
            <rFont val="Tahoma"/>
            <family val="2"/>
          </rPr>
          <t xml:space="preserve">
Conforme a las normas de austeridad aplicables a todos los órganos públicos del Estado, mediante el Acuerdo Directivo No. 02 de 2017, la Institución adoptó la política de austeridad en el gasto público con el fin de optimizar y racionalizar los recursos que ella utiliza. </t>
        </r>
      </text>
    </comment>
    <comment ref="E26" authorId="0" shapeId="0" xr:uid="{00000000-0006-0000-0500-000023000000}">
      <text>
        <r>
          <rPr>
            <sz val="9"/>
            <color indexed="81"/>
            <rFont val="Tahoma"/>
            <family val="2"/>
          </rPr>
          <t xml:space="preserve">Documentos generados a partir de cambios y decisiones tomadas en la Alta Dirección, que generen transformaciones visibles para el logro de una estructura administrativa moderna. Ejemplo: estudios sobre la estructura administrativa, Actos administrativos y directrices, internas y externas.
</t>
        </r>
      </text>
    </comment>
    <comment ref="J26" authorId="0" shapeId="0" xr:uid="{00000000-0006-0000-0500-000024000000}">
      <text>
        <r>
          <rPr>
            <b/>
            <sz val="9"/>
            <color indexed="81"/>
            <rFont val="Tahoma"/>
            <family val="2"/>
          </rPr>
          <t>Acuerdo No 010 de 2017, por el cual se establece la Estructura Administrativa de la Institución Universitaria Colegio Mayor de Antioquia.</t>
        </r>
        <r>
          <rPr>
            <sz val="9"/>
            <color indexed="81"/>
            <rFont val="Tahoma"/>
            <family val="2"/>
          </rPr>
          <t xml:space="preserve">
</t>
        </r>
      </text>
    </comment>
    <comment ref="L26" authorId="0" shapeId="0" xr:uid="{00000000-0006-0000-0500-000025000000}">
      <text>
        <r>
          <rPr>
            <b/>
            <sz val="9"/>
            <color indexed="81"/>
            <rFont val="Tahoma"/>
            <family val="2"/>
          </rPr>
          <t>Acuerdo No 010 de 2017, por el cual se establece la Estructura Administrativa de la Institución Universitaria Colegio Mayor de Antioquia.</t>
        </r>
        <r>
          <rPr>
            <sz val="9"/>
            <color indexed="81"/>
            <rFont val="Tahoma"/>
            <family val="2"/>
          </rPr>
          <t xml:space="preserve">
</t>
        </r>
      </text>
    </comment>
    <comment ref="M26" authorId="0" shapeId="0" xr:uid="{00000000-0006-0000-0500-000026000000}">
      <text>
        <r>
          <rPr>
            <b/>
            <sz val="9"/>
            <color indexed="81"/>
            <rFont val="Tahoma"/>
            <family val="2"/>
          </rPr>
          <t>Acuerdo No 010 de 2017, por el cual se establece la Estructura Administrativa de la Institución Universitaria Colegio Mayor de Antioquia.</t>
        </r>
        <r>
          <rPr>
            <sz val="9"/>
            <color indexed="81"/>
            <rFont val="Tahoma"/>
            <family val="2"/>
          </rPr>
          <t xml:space="preserve">
</t>
        </r>
      </text>
    </comment>
    <comment ref="O26" authorId="0" shapeId="0" xr:uid="{00000000-0006-0000-0500-000027000000}">
      <text>
        <r>
          <rPr>
            <b/>
            <sz val="9"/>
            <color indexed="81"/>
            <rFont val="Tahoma"/>
            <family val="2"/>
          </rPr>
          <t>Acuerdo No 010 de 2017, por el cual se establece la Estructura Administrativa de la Institución Universitaria Colegio Mayor de Antioquia.</t>
        </r>
        <r>
          <rPr>
            <sz val="9"/>
            <color indexed="81"/>
            <rFont val="Tahoma"/>
            <family val="2"/>
          </rPr>
          <t xml:space="preserve">
</t>
        </r>
      </text>
    </comment>
    <comment ref="A28" authorId="1" shapeId="0" xr:uid="{00000000-0006-0000-0500-000028000000}">
      <text>
        <r>
          <rPr>
            <b/>
            <sz val="9"/>
            <color indexed="81"/>
            <rFont val="Tahoma"/>
            <family val="2"/>
          </rPr>
          <t>Medios:
19: Producción a la investigación
3: Administrativos(asistencial, profesional, libre nombramiento)
15: maestria y doctorado(4 maestria y 11 doctorado
4: Uno Docente por facultad(reconocimiento dia del docente).</t>
        </r>
      </text>
    </comment>
    <comment ref="G28" authorId="0" shapeId="0" xr:uid="{00000000-0006-0000-0500-000029000000}">
      <text>
        <r>
          <rPr>
            <b/>
            <sz val="9"/>
            <color indexed="81"/>
            <rFont val="Tahoma"/>
            <family val="2"/>
          </rPr>
          <t>19: Producción a la investigación
3: Administrativos(asistencial, profesional, libre nombramiento)
15: maestria y doctorado(4 maestria y 11 doctorado
4: Uno Docente por facultad(reconocimiento dia del docente).</t>
        </r>
        <r>
          <rPr>
            <sz val="9"/>
            <color indexed="81"/>
            <rFont val="Tahoma"/>
            <family val="2"/>
          </rPr>
          <t xml:space="preserve">
</t>
        </r>
      </text>
    </comment>
    <comment ref="I28" authorId="0" shapeId="0" xr:uid="{00000000-0006-0000-0500-00002A000000}">
      <text>
        <r>
          <rPr>
            <sz val="9"/>
            <color indexed="81"/>
            <rFont val="Tahoma"/>
            <family val="2"/>
          </rPr>
          <t xml:space="preserve">1. Resolución No TH 0436 del 15 de mayo de 2017: exaltación a los </t>
        </r>
        <r>
          <rPr>
            <b/>
            <sz val="9"/>
            <color indexed="81"/>
            <rFont val="Tahoma"/>
            <family val="2"/>
          </rPr>
          <t xml:space="preserve">14 </t>
        </r>
        <r>
          <rPr>
            <sz val="9"/>
            <color indexed="81"/>
            <rFont val="Tahoma"/>
            <family val="2"/>
          </rPr>
          <t xml:space="preserve">docentes mejor evaluados de la Institución.
2. Apoyo para la formación de </t>
        </r>
        <r>
          <rPr>
            <b/>
            <sz val="9"/>
            <color indexed="81"/>
            <rFont val="Tahoma"/>
            <family val="2"/>
          </rPr>
          <t xml:space="preserve">12 </t>
        </r>
        <r>
          <rPr>
            <sz val="9"/>
            <color indexed="81"/>
            <rFont val="Tahoma"/>
            <family val="2"/>
          </rPr>
          <t>docentes en Doctorado y</t>
        </r>
        <r>
          <rPr>
            <b/>
            <sz val="9"/>
            <color indexed="81"/>
            <rFont val="Tahoma"/>
            <family val="2"/>
          </rPr>
          <t xml:space="preserve"> 4 </t>
        </r>
        <r>
          <rPr>
            <sz val="9"/>
            <color indexed="81"/>
            <rFont val="Tahoma"/>
            <family val="2"/>
          </rPr>
          <t>docentes en Maestría.</t>
        </r>
      </text>
    </comment>
    <comment ref="J28" authorId="0" shapeId="0" xr:uid="{00000000-0006-0000-0500-00002B000000}">
      <text>
        <r>
          <rPr>
            <b/>
            <sz val="9"/>
            <color indexed="81"/>
            <rFont val="Tahoma"/>
            <family val="2"/>
          </rPr>
          <t>26 administrativos y docentes: 3 administrativos y 23 docentes.
28 docentes recibieron estímulos por producción académica</t>
        </r>
        <r>
          <rPr>
            <sz val="9"/>
            <color indexed="81"/>
            <rFont val="Tahoma"/>
            <family val="2"/>
          </rPr>
          <t xml:space="preserve">
</t>
        </r>
      </text>
    </comment>
    <comment ref="M28" authorId="0" shapeId="0" xr:uid="{00000000-0006-0000-0500-00002C000000}">
      <text>
        <r>
          <rPr>
            <b/>
            <sz val="9"/>
            <color indexed="81"/>
            <rFont val="Tahoma"/>
            <family val="2"/>
          </rPr>
          <t>docentes y administrativos con estímulos por talento humano: 28</t>
        </r>
        <r>
          <rPr>
            <sz val="9"/>
            <color indexed="81"/>
            <rFont val="Tahoma"/>
            <family val="2"/>
          </rPr>
          <t xml:space="preserve">
</t>
        </r>
        <r>
          <rPr>
            <b/>
            <sz val="9"/>
            <color indexed="81"/>
            <rFont val="Tahoma"/>
            <family val="2"/>
          </rPr>
          <t>34 estímulos por producción investigativa</t>
        </r>
      </text>
    </comment>
    <comment ref="O28" authorId="0" shapeId="0" xr:uid="{00000000-0006-0000-0500-00002D000000}">
      <text>
        <r>
          <rPr>
            <b/>
            <sz val="9"/>
            <color indexed="81"/>
            <rFont val="Tahoma"/>
            <family val="2"/>
          </rPr>
          <t>(5 exaltación a docentes mejor evaluados) y 1 docente recibiendo formación</t>
        </r>
        <r>
          <rPr>
            <sz val="9"/>
            <color indexed="81"/>
            <rFont val="Tahoma"/>
            <family val="2"/>
          </rPr>
          <t xml:space="preserve">
</t>
        </r>
        <r>
          <rPr>
            <b/>
            <sz val="9"/>
            <color indexed="81"/>
            <rFont val="Tahoma"/>
            <family val="2"/>
          </rPr>
          <t>En el segundo semestre se otorgan los estímulos por producción investigativa.</t>
        </r>
      </text>
    </comment>
    <comment ref="A29" authorId="1" shapeId="0" xr:uid="{00000000-0006-0000-0500-00002E000000}">
      <text>
        <r>
          <rPr>
            <b/>
            <sz val="9"/>
            <color indexed="81"/>
            <rFont val="Tahoma"/>
            <family val="2"/>
          </rPr>
          <t>Medios:</t>
        </r>
        <r>
          <rPr>
            <sz val="9"/>
            <color indexed="81"/>
            <rFont val="Tahoma"/>
            <family val="2"/>
          </rPr>
          <t xml:space="preserve">
Inducciion a docentes por semestre y otro adicional cada dos años a toda la institucion </t>
        </r>
      </text>
    </comment>
    <comment ref="G29" authorId="0" shapeId="0" xr:uid="{00000000-0006-0000-0500-00002F000000}">
      <text>
        <r>
          <rPr>
            <b/>
            <sz val="9"/>
            <color indexed="81"/>
            <rFont val="Tahoma"/>
            <family val="2"/>
          </rPr>
          <t>Una inducciòn cada semestre y una inducciòn general.</t>
        </r>
        <r>
          <rPr>
            <sz val="9"/>
            <color indexed="81"/>
            <rFont val="Tahoma"/>
            <family val="2"/>
          </rPr>
          <t xml:space="preserve">
</t>
        </r>
      </text>
    </comment>
    <comment ref="I29" authorId="0" shapeId="0" xr:uid="{00000000-0006-0000-0500-000030000000}">
      <text>
        <r>
          <rPr>
            <b/>
            <sz val="9"/>
            <color indexed="81"/>
            <rFont val="Tahoma"/>
            <family val="2"/>
          </rPr>
          <t>Isabel Cristina Jimenez Londoño:</t>
        </r>
        <r>
          <rPr>
            <sz val="9"/>
            <color indexed="81"/>
            <rFont val="Tahoma"/>
            <family val="2"/>
          </rPr>
          <t xml:space="preserve">
Inducción en el mes de enero</t>
        </r>
      </text>
    </comment>
    <comment ref="M29" authorId="0" shapeId="0" xr:uid="{00000000-0006-0000-0500-000031000000}">
      <text>
        <r>
          <rPr>
            <b/>
            <sz val="9"/>
            <color indexed="81"/>
            <rFont val="Tahoma"/>
            <family val="2"/>
          </rPr>
          <t>Fuente: Talento Humano</t>
        </r>
        <r>
          <rPr>
            <sz val="9"/>
            <color indexed="81"/>
            <rFont val="Tahoma"/>
            <family val="2"/>
          </rPr>
          <t xml:space="preserve">
</t>
        </r>
      </text>
    </comment>
    <comment ref="A30" authorId="0" shapeId="0" xr:uid="{00000000-0006-0000-0500-000032000000}">
      <text>
        <r>
          <rPr>
            <b/>
            <sz val="9"/>
            <color indexed="81"/>
            <rFont val="Tahoma"/>
            <family val="2"/>
          </rPr>
          <t>Creación y operación de 1 de las siguientes Vicerrectorías o áreas: Vicerrectoría de Investigación, Vicerrectoría de Extensión, Dirección de Internacionalización, Dirección de Planeación, Dirección de Bienestar Institucional.</t>
        </r>
        <r>
          <rPr>
            <sz val="9"/>
            <color indexed="81"/>
            <rFont val="Tahoma"/>
            <family val="2"/>
          </rPr>
          <t xml:space="preserve">
</t>
        </r>
      </text>
    </comment>
    <comment ref="K30" authorId="2" shapeId="0" xr:uid="{00000000-0006-0000-0500-000033000000}">
      <text>
        <r>
          <rPr>
            <sz val="9"/>
            <color indexed="81"/>
            <rFont val="Tahoma"/>
            <family val="2"/>
          </rPr>
          <t xml:space="preserve">Creación y operación de 1 de las siguientes Vicerrectorías o áreas: Vicerrectoría de Investigación, Vicerrectoría de Extensión, Dirección de Internacionalización, Dirección de Planeación, Dirección de Bienestar Institucional.
</t>
        </r>
      </text>
    </comment>
    <comment ref="O30" authorId="0" shapeId="0" xr:uid="{513828EF-DA17-4B72-B62B-672BF5244C7A}">
      <text>
        <r>
          <rPr>
            <b/>
            <sz val="9"/>
            <color indexed="81"/>
            <rFont val="Tahoma"/>
            <family val="2"/>
          </rPr>
          <t>Por medio de la resolución 011 del 14 de enero de 2019 se creó la Dirección técnica de Bienestar Institucional.</t>
        </r>
        <r>
          <rPr>
            <sz val="9"/>
            <color indexed="81"/>
            <rFont val="Tahoma"/>
            <family val="2"/>
          </rPr>
          <t xml:space="preserve">
</t>
        </r>
      </text>
    </comment>
    <comment ref="A31" authorId="0" shapeId="0" xr:uid="{00000000-0006-0000-0500-000034000000}">
      <text>
        <r>
          <rPr>
            <b/>
            <sz val="9"/>
            <color indexed="81"/>
            <rFont val="Tahoma"/>
            <family val="2"/>
          </rPr>
          <t>se refiere a la creación de nuevos actos administrativos que constituyan cambios o actualizaciones en los procesos de la Institución.</t>
        </r>
        <r>
          <rPr>
            <sz val="9"/>
            <color indexed="81"/>
            <rFont val="Tahoma"/>
            <family val="2"/>
          </rPr>
          <t xml:space="preserve">
</t>
        </r>
      </text>
    </comment>
    <comment ref="G31" authorId="0" shapeId="0" xr:uid="{00000000-0006-0000-0500-000035000000}">
      <text>
        <r>
          <rPr>
            <b/>
            <sz val="9"/>
            <color indexed="81"/>
            <rFont val="Tahoma"/>
            <family val="2"/>
          </rPr>
          <t>1. Acuerdo No 013 de 2016, por medio del cual se adopta el Reglamento Estudiantil.
2. Acuerdo No 006 del 03 de mayo de 2016, por medio del cual se define la política y se adopta el nuevo reglamento de Movilidad Académica en la Institución.
3. Acuerdo No 015 del 8 de noviembre de 2016, por el cual se expide y adopta el  Código de Ética y Buen Gobierno de la Institución.</t>
        </r>
        <r>
          <rPr>
            <sz val="9"/>
            <color indexed="81"/>
            <rFont val="Tahoma"/>
            <family val="2"/>
          </rPr>
          <t xml:space="preserve">
</t>
        </r>
      </text>
    </comment>
    <comment ref="I31" authorId="0" shapeId="0" xr:uid="{00000000-0006-0000-0500-000036000000}">
      <text>
        <r>
          <rPr>
            <b/>
            <sz val="9"/>
            <color indexed="81"/>
            <rFont val="Tahoma"/>
            <family val="2"/>
          </rPr>
          <t>1. Acuerdo No 06 del 17 de abril de 2017, por medio del cual se adopta el Proyecto Educativo Institucional.
2. Acuerdo No 02 del 3 de feb de 2017, por medio del cual se adopta la política de austeridad en el gasto público.
3. Acuerdo No 07 del 31 de mayo de 2017, por medio del cual se adopta el Reglamento de Laboratorios para la Institución.
4. Resolución No 046 del 8 de marzo de 2017, por medio de la cual se reglamentan las condiciones de Competencia en Lengua Extranjera y Segunda Lengua para los estudiantes de pregrado y posgrado y/o en convenio de la Institución Universitaria.</t>
        </r>
      </text>
    </comment>
    <comment ref="J31" authorId="0" shapeId="0" xr:uid="{00000000-0006-0000-0500-000037000000}">
      <text>
        <r>
          <rPr>
            <b/>
            <sz val="9"/>
            <color indexed="81"/>
            <rFont val="Tahoma"/>
            <family val="2"/>
          </rPr>
          <t>1. Acuerdo No 06 del 17 de abril de 2017, por medio del cual se adopta el Proyecto Educativo Institucional.
2. Acuerdo No 02 del 3 de feb de 2017, por medio del cual se adopta la política de austeridad en el gasto público.
3. Acuerdo No 07 del 31 de mayo de 2017, por medio del cual se adopta el Reglamento de Laboratorios para la Institución.
4. Resolución No 046 del 8 de marzo de 2017, por medio de la cual se reglamentan las condiciones de Competencia en Lengua Extranjera y Segunda Lengua para los estudiantes de pregrado y posgrado y/o en convenio de la Institución Universitaria.</t>
        </r>
      </text>
    </comment>
    <comment ref="L31" authorId="0" shapeId="0" xr:uid="{00000000-0006-0000-0500-000038000000}">
      <text>
        <r>
          <rPr>
            <b/>
            <sz val="9"/>
            <color indexed="81"/>
            <rFont val="Tahoma"/>
            <family val="2"/>
          </rPr>
          <t>1. Acuerdo No 02 del 3 de abril de 2018: por el cual se aprueba la creación del programa de posgrado de Maestría en Hematología y Banco de Sangre.
2. Acuerdo No 4 del 2 de mayo de 2018: por medio del cual se modifica parcialmente el Acuerdo 013 del 29 de septiembre de 2016 -Por el cual se expide el nuevo Reglamento Estudiantil y Académico de Pregrado de la Institución.</t>
        </r>
        <r>
          <rPr>
            <sz val="9"/>
            <color indexed="81"/>
            <rFont val="Tahoma"/>
            <family val="2"/>
          </rPr>
          <t xml:space="preserve">
</t>
        </r>
        <r>
          <rPr>
            <b/>
            <sz val="9"/>
            <color indexed="81"/>
            <rFont val="Tahoma"/>
            <family val="2"/>
          </rPr>
          <t>3. Acuerdo No 05 de del 21 de mayo de 2018: por el cual se deroga el Acuerdo No 006 de 2007  y se adopta el reglamento de prácticas de la Institución.
4. Resolución 065 del 21 de marzo de 2018: Lineamientos para la gestión del proceso de autoevaluación con fines de acreditación.
5. Resolución 087 del 18 de abril de 2018: Creación Comité Institucional de Gestión y Desempeño.
6. Resolución 106 del 7 de mayo de 2018: Adoptan Instrumentos de la Gestión de la Información Pública.
7. Resolución 107 del 7 de mayo de 2018: Expiden lineamientos para la Gestión Documental.
8. Resolución 121 del 24 de mayo de 2018: Compromiso de la Alta Dirección con la Formulación e Implementación del Plan de Movilidad Sostenible.
9. Resolución 138 del 19 de junio de 2018: Derogación Resolución 391, y se actualiza, conforma y estructura el Comité de Defensa Judicial y Conciliación</t>
        </r>
      </text>
    </comment>
    <comment ref="M31" authorId="0" shapeId="0" xr:uid="{00000000-0006-0000-0500-000039000000}">
      <text>
        <r>
          <rPr>
            <b/>
            <sz val="9"/>
            <color indexed="81"/>
            <rFont val="Tahoma"/>
            <family val="2"/>
          </rPr>
          <t>Aplican los actos administrativos del primer semestre más:
Acuerdos:
1. Acuerdo No 08 de 2018, por medio del cual se modifica la planta de cargos.
2. Acuerdo No 09 de 2018, por medio del cual se adopta la política de seguridad de la información.
3. Acuerdo No 012 de 2018, por medio del cual se adopta el Código de Integridad, Ética y Buen Gobierno.
Resoluciones:</t>
        </r>
        <r>
          <rPr>
            <sz val="9"/>
            <color indexed="81"/>
            <rFont val="Tahoma"/>
            <family val="2"/>
          </rPr>
          <t xml:space="preserve">
</t>
        </r>
        <r>
          <rPr>
            <b/>
            <sz val="9"/>
            <color indexed="81"/>
            <rFont val="Tahoma"/>
            <family val="2"/>
          </rPr>
          <t xml:space="preserve">1. Resolución No 138 del 19 de junio de 2018, derogación Resolución 391, y se actualiza y conforma y estructura el Comité de Defensa Judicial y Conciliación. 
2. Resolución 167 del 10 de julio de 2018, Derogación Resolución 067 de 2017 y se adopta el compromiso y liderazgo de la alta dirección con SGI.
</t>
        </r>
      </text>
    </comment>
    <comment ref="O31" authorId="0" shapeId="0" xr:uid="{5C420D3A-EB87-4694-98CF-72A470801FBF}">
      <text>
        <r>
          <rPr>
            <b/>
            <sz val="9"/>
            <color indexed="81"/>
            <rFont val="Tahoma"/>
            <family val="2"/>
          </rPr>
          <t>Se mantiene el porcentaje de actualización del marco normativo en el primer semestre.
Acuerdos:
1. Acuerdo No 05, por medio del cual se genera nueva versión de la Política y Objetivos del SGI.
2. Acuerdo No 06, por medio del cual se modifica el acuerdo que define la política y adopta el nuevo reglamento de movilidad.
Resoluciones:</t>
        </r>
        <r>
          <rPr>
            <sz val="9"/>
            <color indexed="81"/>
            <rFont val="Tahoma"/>
            <family val="2"/>
          </rPr>
          <t xml:space="preserve">
</t>
        </r>
        <r>
          <rPr>
            <b/>
            <sz val="9"/>
            <color indexed="81"/>
            <rFont val="Tahoma"/>
            <family val="2"/>
          </rPr>
          <t xml:space="preserve">1. Resolución 041 del 13 de febrero de 2019: Actualización de roles y funciones de los integrantes del Comité Operativo de Emergencias (COE).
2. Resolución 109 del 2 de mayo de 2019: Se adopta los lineamientos del Plan Estratégico de Seguridad Vial.
3. Resolución 137 del 28 de mayo de 2019: Adopta sistema de aseguramiento de la calidad.
4. Resolución 140 del 29 de mayo de 2019: Se crea el Comité de Costos.
5. Resolución 149 del 6 de junio de 2019: Conformación comité del plan estratégico de seguridad vial. </t>
        </r>
      </text>
    </comment>
    <comment ref="G32" authorId="0" shapeId="0" xr:uid="{00000000-0006-0000-0500-00003A000000}">
      <text>
        <r>
          <rPr>
            <b/>
            <sz val="9"/>
            <color indexed="81"/>
            <rFont val="Tahoma"/>
            <family val="2"/>
          </rPr>
          <t>Plan de Mercadeo 2016</t>
        </r>
        <r>
          <rPr>
            <sz val="9"/>
            <color indexed="81"/>
            <rFont val="Tahoma"/>
            <family val="2"/>
          </rPr>
          <t xml:space="preserve">
</t>
        </r>
      </text>
    </comment>
    <comment ref="I32" authorId="0" shapeId="0" xr:uid="{00000000-0006-0000-0500-00003B000000}">
      <text>
        <r>
          <rPr>
            <b/>
            <sz val="9"/>
            <color indexed="81"/>
            <rFont val="Tahoma"/>
            <family val="2"/>
          </rPr>
          <t xml:space="preserve">De éste se están llevando a cabo la gran mayoría de estrategias planeadas solo se abortó la participación en oxigeno fest porque le dieron exclusividad a Politécnico Sianco. Con la ampliación de la oferta académica Institucional se priorizaron recursos para la promoción de Ingeniería Comercial en la estrategia digital con Intermedios y se realizó contratación de pauta radial a través de Telemedellín.  </t>
        </r>
        <r>
          <rPr>
            <sz val="9"/>
            <color indexed="81"/>
            <rFont val="Tahoma"/>
            <family val="2"/>
          </rPr>
          <t xml:space="preserve">
</t>
        </r>
      </text>
    </comment>
    <comment ref="L32" authorId="0" shapeId="0" xr:uid="{00000000-0006-0000-0500-00003C000000}">
      <text>
        <r>
          <rPr>
            <sz val="9"/>
            <color indexed="81"/>
            <rFont val="Tahoma"/>
            <family val="2"/>
          </rPr>
          <t xml:space="preserve">Existe un plan previo para la acreditación institucional, el cual puede sufrir modificaciones por parte del señor Rector.
La versión final aprobada se tendrá para el segundo semestre, luego de asignación presupuestal por 400 millones. 
</t>
        </r>
      </text>
    </comment>
    <comment ref="O32" authorId="0" shapeId="0" xr:uid="{079BF60B-568C-4C18-9EFB-6BD6CC32D3B9}">
      <text>
        <r>
          <rPr>
            <b/>
            <sz val="9"/>
            <color indexed="81"/>
            <rFont val="Tahoma"/>
            <family val="2"/>
          </rPr>
          <t>Plan de Comunicaciones 2019</t>
        </r>
        <r>
          <rPr>
            <sz val="9"/>
            <color indexed="81"/>
            <rFont val="Tahoma"/>
            <family val="2"/>
          </rPr>
          <t xml:space="preserve">
</t>
        </r>
      </text>
    </comment>
    <comment ref="G33" authorId="0" shapeId="0" xr:uid="{00000000-0006-0000-0500-00003D000000}">
      <text>
        <r>
          <rPr>
            <b/>
            <sz val="9"/>
            <color indexed="81"/>
            <rFont val="Tahoma"/>
            <family val="2"/>
          </rPr>
          <t>Se realizò seguimiento al Plan Indicativo, Plan de Acciòn institucional, Plan de Fomento a la calidad. Igualmente se formularon y evaluaron los proyectos de inversiòn de la instituciòn</t>
        </r>
      </text>
    </comment>
    <comment ref="I33" authorId="0" shapeId="0" xr:uid="{00000000-0006-0000-0500-00003E000000}">
      <text>
        <r>
          <rPr>
            <b/>
            <sz val="9"/>
            <color indexed="81"/>
            <rFont val="Tahoma"/>
            <family val="2"/>
          </rPr>
          <t>Isabel Cristina Jimenez Londoño:</t>
        </r>
        <r>
          <rPr>
            <sz val="9"/>
            <color indexed="81"/>
            <rFont val="Tahoma"/>
            <family val="2"/>
          </rPr>
          <t xml:space="preserve">
Informes de evaluación al Plan Indicativo, Plan de Acción y proyectos de inversión con corte a junio 30 de 2017</t>
        </r>
      </text>
    </comment>
    <comment ref="J33" authorId="0" shapeId="0" xr:uid="{00000000-0006-0000-0500-00003F000000}">
      <text>
        <r>
          <rPr>
            <b/>
            <sz val="9"/>
            <color indexed="81"/>
            <rFont val="Tahoma"/>
            <family val="2"/>
          </rPr>
          <t>Informes de evaluación al Plan Indicativo, Plan de Acción y proyectos de inversión</t>
        </r>
        <r>
          <rPr>
            <sz val="9"/>
            <color indexed="81"/>
            <rFont val="Tahoma"/>
            <family val="2"/>
          </rPr>
          <t xml:space="preserve">
</t>
        </r>
      </text>
    </comment>
    <comment ref="M33" authorId="0" shapeId="0" xr:uid="{00000000-0006-0000-0500-000040000000}">
      <text>
        <r>
          <rPr>
            <b/>
            <sz val="9"/>
            <color indexed="81"/>
            <rFont val="Tahoma"/>
            <family val="2"/>
          </rPr>
          <t>Informes de evaluación al Plan Indicativo, Plan de Acción y proyectos de inversión</t>
        </r>
        <r>
          <rPr>
            <sz val="9"/>
            <color indexed="81"/>
            <rFont val="Tahoma"/>
            <family val="2"/>
          </rPr>
          <t xml:space="preserve">
</t>
        </r>
      </text>
    </comment>
    <comment ref="F34" authorId="0" shapeId="0" xr:uid="{00000000-0006-0000-0500-000041000000}">
      <text>
        <r>
          <rPr>
            <b/>
            <sz val="9"/>
            <color indexed="81"/>
            <rFont val="Tahoma"/>
            <family val="2"/>
          </rPr>
          <t>informe anual del software de Planeacion docente y disposiciòn de aulas</t>
        </r>
        <r>
          <rPr>
            <sz val="9"/>
            <color indexed="81"/>
            <rFont val="Tahoma"/>
            <family val="2"/>
          </rPr>
          <t xml:space="preserve">
</t>
        </r>
      </text>
    </comment>
    <comment ref="I34" authorId="0" shapeId="0" xr:uid="{00000000-0006-0000-0500-000042000000}">
      <text>
        <r>
          <rPr>
            <b/>
            <sz val="9"/>
            <color indexed="81"/>
            <rFont val="Tahoma"/>
            <family val="2"/>
          </rPr>
          <t>Isabel Cristina Jimenez Londoño:</t>
        </r>
        <r>
          <rPr>
            <sz val="9"/>
            <color indexed="81"/>
            <rFont val="Tahoma"/>
            <family val="2"/>
          </rPr>
          <t xml:space="preserve">
Para el semestre 2017-2 se tendrá el informe.</t>
        </r>
      </text>
    </comment>
    <comment ref="J34" authorId="0" shapeId="0" xr:uid="{00000000-0006-0000-0500-000043000000}">
      <text>
        <r>
          <rPr>
            <b/>
            <sz val="9"/>
            <color indexed="81"/>
            <rFont val="Tahoma"/>
            <family val="2"/>
          </rPr>
          <t>Informe ocupación de aulas</t>
        </r>
        <r>
          <rPr>
            <sz val="9"/>
            <color indexed="81"/>
            <rFont val="Tahoma"/>
            <family val="2"/>
          </rPr>
          <t xml:space="preserve">
</t>
        </r>
      </text>
    </comment>
    <comment ref="M34" authorId="0" shapeId="0" xr:uid="{00000000-0006-0000-0500-000044000000}">
      <text>
        <r>
          <rPr>
            <b/>
            <sz val="9"/>
            <color indexed="81"/>
            <rFont val="Tahoma"/>
            <family val="2"/>
          </rPr>
          <t>Informe ocupación de aulas</t>
        </r>
        <r>
          <rPr>
            <sz val="9"/>
            <color indexed="81"/>
            <rFont val="Tahoma"/>
            <family val="2"/>
          </rPr>
          <t xml:space="preserve">
</t>
        </r>
      </text>
    </comment>
    <comment ref="O34" authorId="0" shapeId="0" xr:uid="{973D307B-D14B-414F-BBE9-732091B69A2F}">
      <text>
        <r>
          <rPr>
            <b/>
            <sz val="9"/>
            <color indexed="81"/>
            <rFont val="Tahoma"/>
            <family val="2"/>
          </rPr>
          <t>Informe ocupación de aulas</t>
        </r>
        <r>
          <rPr>
            <sz val="9"/>
            <color indexed="81"/>
            <rFont val="Tahoma"/>
            <family val="2"/>
          </rPr>
          <t xml:space="preserve">
</t>
        </r>
      </text>
    </comment>
    <comment ref="G35" authorId="0" shapeId="0" xr:uid="{00000000-0006-0000-0500-000045000000}">
      <text>
        <r>
          <rPr>
            <b/>
            <sz val="9"/>
            <color indexed="81"/>
            <rFont val="Tahoma"/>
            <family val="2"/>
          </rPr>
          <t>El software se encuentra en proceso de constracciòn. Se espera que comience a operar para el 2017</t>
        </r>
        <r>
          <rPr>
            <sz val="9"/>
            <color indexed="81"/>
            <rFont val="Tahoma"/>
            <family val="2"/>
          </rPr>
          <t xml:space="preserve">
</t>
        </r>
      </text>
    </comment>
    <comment ref="I35" authorId="0" shapeId="0" xr:uid="{00000000-0006-0000-0500-000046000000}">
      <text>
        <r>
          <rPr>
            <b/>
            <sz val="9"/>
            <color indexed="81"/>
            <rFont val="Tahoma"/>
            <family val="2"/>
          </rPr>
          <t>Isabel Cristina Jimenez Londoño:</t>
        </r>
        <r>
          <rPr>
            <sz val="9"/>
            <color indexed="81"/>
            <rFont val="Tahoma"/>
            <family val="2"/>
          </rPr>
          <t xml:space="preserve">
Software en proceso de ajuste, incoporando las combinaciones para cada uno de los indicadores. Se espera que comience a operar en 2017-2</t>
        </r>
      </text>
    </comment>
    <comment ref="J35" authorId="0" shapeId="0" xr:uid="{00000000-0006-0000-0500-000047000000}">
      <text>
        <r>
          <rPr>
            <b/>
            <sz val="9"/>
            <color indexed="81"/>
            <rFont val="Tahoma"/>
            <family val="2"/>
          </rPr>
          <t>se están revisando los indicadores y realizando los ajustes necesarios para la operación del software</t>
        </r>
      </text>
    </comment>
    <comment ref="O35" authorId="0" shapeId="0" xr:uid="{00000000-0006-0000-0500-000048000000}">
      <text>
        <r>
          <rPr>
            <b/>
            <sz val="9"/>
            <color indexed="81"/>
            <rFont val="Tahoma"/>
            <family val="2"/>
          </rPr>
          <t>Se encuentra en proceso de actualización de información histórica</t>
        </r>
        <r>
          <rPr>
            <sz val="9"/>
            <color indexed="81"/>
            <rFont val="Tahoma"/>
            <family val="2"/>
          </rPr>
          <t xml:space="preserve">
</t>
        </r>
      </text>
    </comment>
    <comment ref="A36" authorId="0" shapeId="0" xr:uid="{00000000-0006-0000-0500-000049000000}">
      <text>
        <r>
          <rPr>
            <b/>
            <sz val="9"/>
            <color indexed="81"/>
            <rFont val="Tahoma"/>
            <family val="2"/>
          </rPr>
          <t>Se refiere al porcentaje de integración de los software acadèmicos y administrativos</t>
        </r>
        <r>
          <rPr>
            <sz val="9"/>
            <color indexed="81"/>
            <rFont val="Tahoma"/>
            <family val="2"/>
          </rPr>
          <t xml:space="preserve">
</t>
        </r>
      </text>
    </comment>
    <comment ref="F36" authorId="3" shapeId="0" xr:uid="{00000000-0006-0000-0500-00004A000000}">
      <text>
        <r>
          <rPr>
            <b/>
            <sz val="9"/>
            <color indexed="81"/>
            <rFont val="Tahoma"/>
            <family val="2"/>
          </rPr>
          <t>articulacion de los software académicos y administrativos</t>
        </r>
        <r>
          <rPr>
            <sz val="9"/>
            <color indexed="81"/>
            <rFont val="Tahoma"/>
            <family val="2"/>
          </rPr>
          <t xml:space="preserve">
</t>
        </r>
      </text>
    </comment>
    <comment ref="I36" authorId="0" shapeId="0" xr:uid="{00000000-0006-0000-0500-00004B000000}">
      <text>
        <r>
          <rPr>
            <b/>
            <sz val="9"/>
            <color indexed="81"/>
            <rFont val="Tahoma"/>
            <family val="2"/>
          </rPr>
          <t>Isabel Cristina Jimenez Londoño:</t>
        </r>
        <r>
          <rPr>
            <sz val="9"/>
            <color indexed="81"/>
            <rFont val="Tahoma"/>
            <family val="2"/>
          </rPr>
          <t xml:space="preserve">
4 plataformas y sistemas integrados a 2017-1:
* PLATAFORMA ACCADEMIA
  - Sistema: módulos académicos
  - Sistema: reserva de aulas
  - Sistema: evaluación docente
* PLATAFORMA ACCADEMIA UNIVERSITARIA
  - Sistema: módulos académicos
  - Sistema: caracterización permanencia
  - Sistema: evaluación docente
* PLATAFORMA SERVICIOS7
  - Sistema: proyectos
  - Sistema: mesa de ayuda Sistemas
  - Sistema: mesa de ayuda Comunicaciones
  - Sistema: mesa de ayuda Infraestructura
  - Sistema: Autoevaluación Institucional
  - Sistema: PQRSDF
* PLATAFORMA SIPEX7
  - Sistema: extensión académica
  - Sistema: permanencia
  - Sistema: presupuesto participativo
</t>
        </r>
      </text>
    </comment>
    <comment ref="J36" authorId="0" shapeId="0" xr:uid="{00000000-0006-0000-0500-00004C000000}">
      <text>
        <r>
          <rPr>
            <b/>
            <sz val="9"/>
            <color indexed="81"/>
            <rFont val="Tahoma"/>
            <family val="2"/>
          </rPr>
          <t>Isabel Cristina Jimenez Londoño:</t>
        </r>
        <r>
          <rPr>
            <sz val="9"/>
            <color indexed="81"/>
            <rFont val="Tahoma"/>
            <family val="2"/>
          </rPr>
          <t xml:space="preserve">
4 plataformas y sistemas integrados a 2017-1:
* PLATAFORMA ACCADEMIA
  - Sistema: módulos académicos
  - Sistema: reserva de aulas
  - Sistema: evaluación docente
* PLATAFORMA ACCADEMIA UNIVERSITARIA
  - Sistema: módulos académicos
  - Sistema: caracterización permanencia
  - Sistema: evaluación docente
* PLATAFORMA SERVICIOS7
  - Sistema: proyectos
  - Sistema: mesa de ayuda Sistemas
  - Sistema: mesa de ayuda Comunicaciones
  - Sistema: mesa de ayuda Infraestructura
  - Sistema: Autoevaluación Institucional
  - Sistema: PQRSDF
* PLATAFORMA SIPEX7
  - Sistema: extensión académica
  - Sistema: permanencia
  - Sistema: presupuesto participativo
</t>
        </r>
      </text>
    </comment>
    <comment ref="L36" authorId="0" shapeId="0" xr:uid="{00000000-0006-0000-0500-00004D000000}">
      <text>
        <r>
          <rPr>
            <sz val="9"/>
            <color indexed="81"/>
            <rFont val="Tahoma"/>
            <family val="2"/>
          </rPr>
          <t xml:space="preserve">SISTEMAS INTEGRADOS A LA PLATAFORMA ACADEMICA ACCADEMIA.
* Sistema Banco de Proyectos: Integración en la base de datos en Personas, Estructura organizacional, entidades y plan de desarrollo.
* Sistema PQRSFD:  Integración en la base de datos en Personas, estudiantes, graduados, empleados, docentes, estructura organizacional.
* Sistema Mesa de Ayuda infraestructura:  Integración en la base de datos en Personas, Estructura organizacional.
* Sistema Mesa de Ayuda comunicaciones:  Integración en la base de datos en Personas, Estructura organizacional. 
* Sistema Mesa de Ayuda tecnología:  Integración en la base de datos en Personas, Estructura organizacional. 
* Sistema de Autoevaluación: Integración en la base de datos en Personas, estudiantes, graduados, empleados, docentes, estructura organizacional.
* Sistema de Extensión Académica: Integración en la base de datos en Personas, estudiantes, graduados, empleados, docentes, estructura organizacional y plan de desarrollo.
* Sistema de Presupuesto Participativo: Integración en la base de datos en Personas, Estructura organizacional y entidades. 
* Portales web institucionales: Integración en la base de datos en Personas, Estructura organizacional.
* Sistema Quedate: Integración en la base de datos en Personas, estudiantes, graduados, empleados, docentes, estructura organizacional, materias, grupos, cierre académico, entre otras.
* Sistema Conttrata: Integración en la base de datos en  Personas, estudiantes, graduados, empleados, docentes y Estructura organizacional.
SISTEMAS INTEGRADOS A PLATAFORMAS DE TERCEROS
* Plataforma Académica ACCADEMIA: Se encentra en proceso de integración con el Sistema Financiero de la Universidad
* Sistema PQRSFD: Se encuentra integrado con el sistema documental de la institución en el proceso de radicado de las entradas.
SISTEMAS INTEGRADOS CON LAS PORTALES WEB DE LA INSTITUCIÓN
* Sistema de Extensión Académica: Integración en la publicación e inscripción de actividades de educación continuada.
* Sistema PQRSFD: integración en la creación de solicitudes.
* Sistema de Contratación: Integrado en estructura organizacional y la publicación de las ofertas de contratación.
SISTEMAS DE NAONSOFT INTEGRADOS ENTRE SI
* Sistema Autoevaluación: se encuentra en proceso de integración con el software de convenios.
* Sistema Autoevaluación:  se encuentra en proceso de integración con el software de Extensión Académica.
* Sistema Autoevaluación:  se encuentra en proceso de integración con el software de Banco de Proyectos.
* Sistema Autoevaluación:  se encuentra en proceso de integración con el software Académico ACCADEMIA.
</t>
        </r>
      </text>
    </comment>
    <comment ref="M36" authorId="0" shapeId="0" xr:uid="{00000000-0006-0000-0500-00004E000000}">
      <text>
        <r>
          <rPr>
            <sz val="9"/>
            <color indexed="81"/>
            <rFont val="Tahoma"/>
            <family val="2"/>
          </rPr>
          <t xml:space="preserve">SISTEMAS INTEGRADOS A LA PLATAFORMA ACADEMICA ACCADEMIA.
* Sistema Banco de Proyectos: Integración en la base de datos en Personas, Estructura organizacional, entidades y plan de desarrollo.
* Sistema PQRSFD:  Integración en la base de datos en Personas, estudiantes, graduados, empleados, docentes, estructura organizacional.
* Sistema Mesa de Ayuda infraestructura:  Integración en la base de datos en Personas, Estructura organizacional.
* Sistema Mesa de Ayuda comunicaciones:  Integración en la base de datos en Personas, Estructura organizacional. 
* Sistema Mesa de Ayuda tecnología:  Integración en la base de datos en Personas, Estructura organizacional. 
* Sistema de Autoevaluación: Integración en la base de datos en Personas, estudiantes, graduados, empleados, docentes, estructura organizacional.
* Sistema de Extensión Académica: Integración en la base de datos en Personas, estudiantes, graduados, empleados, docentes, estructura organizacional y plan de desarrollo.
* Sistema de Presupuesto Participativo: Integración en la base de datos en Personas, Estructura organizacional y entidades. 
* Portales web institucionales: Integración en la base de datos en Personas, Estructura organizacional.
* Sistema Quedate: Integración en la base de datos en Personas, estudiantes, graduados, empleados, docentes, estructura organizacional, materias, grupos, cierre académico, entre otras.
* Sistema Conttrata: Integración en la base de datos en  Personas, estudiantes, graduados, empleados, docentes y Estructura organizacional.
SISTEMAS INTEGRADOS A PLATAFORMAS DE TERCEROS
* Plataforma Académica ACCADEMIA: Se encentra en proceso de integración con el Sistema Financiero de la Universidad
* Sistema PQRSFD: Se encuentra integrado con el sistema documental de la institución en el proceso de radicado de las entradas.
SISTEMAS INTEGRADOS CON LAS PORTALES WEB DE LA INSTITUCIÓN
* Sistema de Extensión Académica: Integración en la publicación e inscripción de actividades de educación continuada.
* Sistema PQRSFD: integración en la creación de solicitudes.
* Sistema de Contratación: Integrado en estructura organizacional y la publicación de las ofertas de contratación.
SISTEMAS DE NAONSOFT INTEGRADOS ENTRE SI
* Sistema Autoevaluación: se encuentra en proceso de integración con el software de convenios.
* Sistema Autoevaluación:  se encuentra en proceso de integración con el software de Extensión Académica.
* Sistema Autoevaluación:  se encuentra en proceso de integración con el software de Banco de Proyectos.
* Sistema Autoevaluación:  se encuentra en proceso de integración con el software Académico ACCADEMIA.
</t>
        </r>
      </text>
    </comment>
    <comment ref="E39" authorId="0" shapeId="0" xr:uid="{00000000-0006-0000-0500-00004F000000}">
      <text>
        <r>
          <rPr>
            <b/>
            <sz val="9"/>
            <color indexed="81"/>
            <rFont val="Tahoma"/>
            <family val="2"/>
          </rPr>
          <t>Informes anuales</t>
        </r>
        <r>
          <rPr>
            <sz val="9"/>
            <color indexed="81"/>
            <rFont val="Tahoma"/>
            <family val="2"/>
          </rPr>
          <t xml:space="preserve">
</t>
        </r>
      </text>
    </comment>
    <comment ref="G39" authorId="0" shapeId="0" xr:uid="{00000000-0006-0000-0500-000050000000}">
      <text>
        <r>
          <rPr>
            <sz val="9"/>
            <color indexed="81"/>
            <rFont val="Tahoma"/>
            <family val="2"/>
          </rPr>
          <t>Plan operativo de la planta fisica</t>
        </r>
      </text>
    </comment>
    <comment ref="L39" authorId="0" shapeId="0" xr:uid="{00000000-0006-0000-0500-000051000000}">
      <text>
        <r>
          <rPr>
            <b/>
            <sz val="9"/>
            <color indexed="81"/>
            <rFont val="Tahoma"/>
            <family val="2"/>
          </rPr>
          <t>Plan Operativo de la planta física.</t>
        </r>
        <r>
          <rPr>
            <sz val="9"/>
            <color indexed="81"/>
            <rFont val="Tahoma"/>
            <family val="2"/>
          </rPr>
          <t xml:space="preserve">
</t>
        </r>
      </text>
    </comment>
    <comment ref="O39" authorId="0" shapeId="0" xr:uid="{8B069321-78D0-478B-808E-4AEBA8DCC26A}">
      <text>
        <r>
          <rPr>
            <b/>
            <sz val="9"/>
            <color indexed="81"/>
            <rFont val="Tahoma"/>
            <family val="2"/>
          </rPr>
          <t>Plan Operativo de la planta física.</t>
        </r>
        <r>
          <rPr>
            <sz val="9"/>
            <color indexed="81"/>
            <rFont val="Tahoma"/>
            <family val="2"/>
          </rPr>
          <t xml:space="preserve">
</t>
        </r>
      </text>
    </comment>
    <comment ref="A41" authorId="4" shapeId="0" xr:uid="{00000000-0006-0000-0500-000052000000}">
      <text>
        <r>
          <rPr>
            <sz val="9"/>
            <color indexed="81"/>
            <rFont val="Tahoma"/>
            <family val="2"/>
          </rPr>
          <t xml:space="preserve">Equipos actualizados
</t>
        </r>
      </text>
    </comment>
    <comment ref="G41" authorId="0" shapeId="0" xr:uid="{00000000-0006-0000-0500-000053000000}">
      <text>
        <r>
          <rPr>
            <sz val="9"/>
            <color indexed="81"/>
            <rFont val="Tahoma"/>
            <family val="2"/>
          </rPr>
          <t xml:space="preserve">se cuenta con 280 equipos académicos aproximadamente, de los cuales hay actualizados 210 equipos
</t>
        </r>
      </text>
    </comment>
    <comment ref="I41" authorId="5" shapeId="0" xr:uid="{00000000-0006-0000-0500-000054000000}">
      <text>
        <r>
          <rPr>
            <b/>
            <sz val="9"/>
            <color indexed="81"/>
            <rFont val="Tahoma"/>
            <family val="2"/>
          </rPr>
          <t>Admin  red:</t>
        </r>
        <r>
          <rPr>
            <sz val="9"/>
            <color indexed="81"/>
            <rFont val="Tahoma"/>
            <family val="2"/>
          </rPr>
          <t xml:space="preserve">
Se incrementa en un 11% los equipos actualizados.
Correspondiente a 234 PC de 271 en total.
</t>
        </r>
      </text>
    </comment>
    <comment ref="J41" authorId="6" shapeId="0" xr:uid="{00000000-0006-0000-0500-000055000000}">
      <text>
        <r>
          <rPr>
            <b/>
            <sz val="9"/>
            <color indexed="81"/>
            <rFont val="Tahoma"/>
            <family val="2"/>
          </rPr>
          <t>Juan Paulo Jones Prada:</t>
        </r>
        <r>
          <rPr>
            <sz val="9"/>
            <color indexed="81"/>
            <rFont val="Tahoma"/>
            <family val="2"/>
          </rPr>
          <t xml:space="preserve">
El inventario pasado se actualiza. Total 242+ 26 (26 pc nuevos).
Actualizados 219.  82% actualizado.
DEL 2016 AL  2017 SE HA INCREMENTADO LA ACTUALIZACIÓN DE EQUIPOS EN UN 6,71%</t>
        </r>
      </text>
    </comment>
    <comment ref="L41" authorId="6" shapeId="0" xr:uid="{00000000-0006-0000-0500-000056000000}">
      <text>
        <r>
          <rPr>
            <b/>
            <sz val="9"/>
            <color indexed="81"/>
            <rFont val="Tahoma"/>
            <family val="2"/>
          </rPr>
          <t>Juan Paulo Jones Prada:</t>
        </r>
        <r>
          <rPr>
            <sz val="9"/>
            <color indexed="81"/>
            <rFont val="Tahoma"/>
            <family val="2"/>
          </rPr>
          <t xml:space="preserve">
Para el 1° semestre no se tiene programado adquisición y actualización de equipos</t>
        </r>
      </text>
    </comment>
    <comment ref="M41" authorId="6" shapeId="0" xr:uid="{00000000-0006-0000-0500-000057000000}">
      <text>
        <r>
          <rPr>
            <b/>
            <sz val="9"/>
            <color indexed="81"/>
            <rFont val="Tahoma"/>
            <family val="2"/>
          </rPr>
          <t>Juan Paulo Jones Prada:</t>
        </r>
        <r>
          <rPr>
            <sz val="9"/>
            <color indexed="81"/>
            <rFont val="Tahoma"/>
            <family val="2"/>
          </rPr>
          <t xml:space="preserve">
Se adquirieron 66 equipos nuevos y se actualizaron en total 210 pc en salas de cómputo, aulas de clase
Total de pc: 304
</t>
        </r>
      </text>
    </comment>
    <comment ref="O41" authorId="6" shapeId="0" xr:uid="{00000000-0006-0000-0500-000058000000}">
      <text>
        <r>
          <rPr>
            <b/>
            <sz val="9"/>
            <color indexed="81"/>
            <rFont val="Tahoma"/>
            <family val="2"/>
          </rPr>
          <t>Juan Paulo Jones Prada:</t>
        </r>
        <r>
          <rPr>
            <sz val="9"/>
            <color indexed="81"/>
            <rFont val="Tahoma"/>
            <family val="2"/>
          </rPr>
          <t xml:space="preserve">
Se actualizan 24 Pc de Biblioteca por equipos 
nuevos.
Los 24 Pc antiguos se distribuyen para actualizar aulas de clase y procesos administrativos</t>
        </r>
      </text>
    </comment>
    <comment ref="A42" authorId="4" shapeId="0" xr:uid="{00000000-0006-0000-0500-000059000000}">
      <text>
        <r>
          <rPr>
            <sz val="9"/>
            <color indexed="81"/>
            <rFont val="Tahoma"/>
            <family val="2"/>
          </rPr>
          <t xml:space="preserve">Renovación Data Center
</t>
        </r>
      </text>
    </comment>
    <comment ref="G42" authorId="0" shapeId="0" xr:uid="{00000000-0006-0000-0500-00005A000000}">
      <text>
        <r>
          <rPr>
            <b/>
            <sz val="9"/>
            <color indexed="81"/>
            <rFont val="Tahoma"/>
            <family val="2"/>
          </rPr>
          <t>Isabel Cristina Jimenez Londoño:</t>
        </r>
        <r>
          <rPr>
            <sz val="9"/>
            <color indexed="81"/>
            <rFont val="Tahoma"/>
            <family val="2"/>
          </rPr>
          <t xml:space="preserve">
renovaciòn en un 85%.
Se renovaron 4 switches de datos, 48p, servidor de almacenamiento y aplicaciones y sistemas para virtualizaciòn.</t>
        </r>
      </text>
    </comment>
    <comment ref="I42" authorId="5" shapeId="0" xr:uid="{00000000-0006-0000-0500-00005B000000}">
      <text>
        <r>
          <rPr>
            <b/>
            <sz val="9"/>
            <color indexed="81"/>
            <rFont val="Tahoma"/>
            <family val="2"/>
          </rPr>
          <t>Admin  red:</t>
        </r>
        <r>
          <rPr>
            <sz val="9"/>
            <color indexed="81"/>
            <rFont val="Tahoma"/>
            <family val="2"/>
          </rPr>
          <t xml:space="preserve">
Este % se cumple para el Segundo semestre 2017, a través de Sw de datos para Rakc de comunicaciones.
Se adjudicó el contrato. Falta la instalación</t>
        </r>
      </text>
    </comment>
    <comment ref="J42" authorId="0" shapeId="0" xr:uid="{00000000-0006-0000-0500-00005C000000}">
      <text>
        <r>
          <rPr>
            <b/>
            <sz val="9"/>
            <color indexed="81"/>
            <rFont val="Tahoma"/>
            <family val="2"/>
          </rPr>
          <t xml:space="preserve">Juan Paulo Jones Prada:
Se renuevan Sw de datos, Ap (Wifi), cableado estructurado </t>
        </r>
        <r>
          <rPr>
            <sz val="9"/>
            <color indexed="81"/>
            <rFont val="Tahoma"/>
            <family val="2"/>
          </rPr>
          <t xml:space="preserve">
</t>
        </r>
      </text>
    </comment>
    <comment ref="L42" authorId="6" shapeId="0" xr:uid="{00000000-0006-0000-0500-00005D000000}">
      <text>
        <r>
          <rPr>
            <b/>
            <sz val="9"/>
            <color indexed="81"/>
            <rFont val="Tahoma"/>
            <family val="2"/>
          </rPr>
          <t>Juan Paulo Jones Prada:</t>
        </r>
        <r>
          <rPr>
            <sz val="9"/>
            <color indexed="81"/>
            <rFont val="Tahoma"/>
            <family val="2"/>
          </rPr>
          <t xml:space="preserve">
Se adquieren 3 AP, para mejorar la señal inalambrica del campus.</t>
        </r>
      </text>
    </comment>
    <comment ref="M42" authorId="6" shapeId="0" xr:uid="{00000000-0006-0000-0500-00005E000000}">
      <text>
        <r>
          <rPr>
            <b/>
            <sz val="9"/>
            <color indexed="81"/>
            <rFont val="Tahoma"/>
            <family val="2"/>
          </rPr>
          <t>Juan Paulo Jones Prada:</t>
        </r>
        <r>
          <rPr>
            <sz val="9"/>
            <color indexed="81"/>
            <rFont val="Tahoma"/>
            <family val="2"/>
          </rPr>
          <t xml:space="preserve">
se adquieren 2 sw de datos 48p, mas 5 ap para señal inalambrica</t>
        </r>
      </text>
    </comment>
    <comment ref="O42" authorId="6" shapeId="0" xr:uid="{00000000-0006-0000-0500-00005F000000}">
      <text>
        <r>
          <rPr>
            <b/>
            <sz val="9"/>
            <color indexed="81"/>
            <rFont val="Tahoma"/>
            <family val="2"/>
          </rPr>
          <t>Juan Paulo Jones Prada:</t>
        </r>
        <r>
          <rPr>
            <sz val="9"/>
            <color indexed="81"/>
            <rFont val="Tahoma"/>
            <family val="2"/>
          </rPr>
          <t xml:space="preserve">
Se actulizarán 6 Sw de datos en los diferentes Cuartos Técnicos</t>
        </r>
      </text>
    </comment>
    <comment ref="A43" authorId="0" shapeId="0" xr:uid="{00000000-0006-0000-0500-000060000000}">
      <text>
        <r>
          <rPr>
            <b/>
            <sz val="9"/>
            <color indexed="81"/>
            <rFont val="Tahoma"/>
            <family val="2"/>
          </rPr>
          <t>Integración del SICOF con el Accademia</t>
        </r>
        <r>
          <rPr>
            <sz val="9"/>
            <color indexed="81"/>
            <rFont val="Tahoma"/>
            <family val="2"/>
          </rPr>
          <t xml:space="preserve">
</t>
        </r>
      </text>
    </comment>
    <comment ref="I43" authorId="5" shapeId="0" xr:uid="{00000000-0006-0000-0500-000061000000}">
      <text>
        <r>
          <rPr>
            <b/>
            <sz val="9"/>
            <color indexed="81"/>
            <rFont val="Tahoma"/>
            <family val="2"/>
          </rPr>
          <t>Admin  red:</t>
        </r>
        <r>
          <rPr>
            <sz val="9"/>
            <color indexed="81"/>
            <rFont val="Tahoma"/>
            <family val="2"/>
          </rPr>
          <t xml:space="preserve">
Se contrató integración con Sistema financiero y Academico. Para 2017 -2. Este final de año se culminará la integración de los sistemas financiero y académico.</t>
        </r>
      </text>
    </comment>
    <comment ref="L43" authorId="6" shapeId="0" xr:uid="{00000000-0006-0000-0500-000062000000}">
      <text>
        <r>
          <rPr>
            <b/>
            <sz val="9"/>
            <color indexed="81"/>
            <rFont val="Tahoma"/>
            <family val="2"/>
          </rPr>
          <t>Juan Paulo Jones Prada:</t>
        </r>
        <r>
          <rPr>
            <sz val="9"/>
            <color indexed="81"/>
            <rFont val="Tahoma"/>
            <family val="2"/>
          </rPr>
          <t xml:space="preserve">
Se realizan avances de pruebas para la integración Financiero - Académico. Para el Segundo semestre de 2018 se tiene estipulado llegar a integrar los 2 sistemas mediante web services y 4 casos de uso</t>
        </r>
      </text>
    </comment>
    <comment ref="M43" authorId="6" shapeId="0" xr:uid="{00000000-0006-0000-0500-000063000000}">
      <text>
        <r>
          <rPr>
            <b/>
            <sz val="9"/>
            <color indexed="81"/>
            <rFont val="Tahoma"/>
            <family val="2"/>
          </rPr>
          <t>Juan Paulo Jones Prada:</t>
        </r>
        <r>
          <rPr>
            <sz val="9"/>
            <color indexed="81"/>
            <rFont val="Tahoma"/>
            <family val="2"/>
          </rPr>
          <t xml:space="preserve">
Se realiza integración entre los dos sistemas, en el mes de diciembre 2018 iniciaran en producción. </t>
        </r>
      </text>
    </comment>
    <comment ref="O43" authorId="0" shapeId="0" xr:uid="{78B2B42D-5038-4632-907C-79D1999B512F}">
      <text>
        <r>
          <rPr>
            <b/>
            <sz val="9"/>
            <color indexed="81"/>
            <rFont val="Tahoma"/>
            <family val="2"/>
          </rPr>
          <t>Se mantienen 2 del período 2018-2</t>
        </r>
      </text>
    </comment>
    <comment ref="G44" authorId="0" shapeId="0" xr:uid="{00000000-0006-0000-0500-000064000000}">
      <text>
        <r>
          <rPr>
            <b/>
            <sz val="9"/>
            <color indexed="81"/>
            <rFont val="Tahoma"/>
            <family val="2"/>
          </rPr>
          <t>Se cuenta con el informe del "Plan operativo de la planta fìsica y plan anual de mantenimiento 2016"</t>
        </r>
        <r>
          <rPr>
            <sz val="9"/>
            <color indexed="81"/>
            <rFont val="Tahoma"/>
            <family val="2"/>
          </rPr>
          <t xml:space="preserve">
</t>
        </r>
      </text>
    </comment>
    <comment ref="I44" authorId="0" shapeId="0" xr:uid="{00000000-0006-0000-0500-000065000000}">
      <text>
        <r>
          <rPr>
            <b/>
            <sz val="9"/>
            <color indexed="81"/>
            <rFont val="Tahoma"/>
            <family val="2"/>
          </rPr>
          <t>Se cuenta con el Plan Operativo de la planta física y plan anual de mantenimiento 2017.</t>
        </r>
        <r>
          <rPr>
            <sz val="9"/>
            <color indexed="81"/>
            <rFont val="Tahoma"/>
            <family val="2"/>
          </rPr>
          <t xml:space="preserve">
</t>
        </r>
      </text>
    </comment>
    <comment ref="J44" authorId="0" shapeId="0" xr:uid="{00000000-0006-0000-0500-000066000000}">
      <text>
        <r>
          <rPr>
            <b/>
            <sz val="9"/>
            <color indexed="81"/>
            <rFont val="Tahoma"/>
            <family val="2"/>
          </rPr>
          <t>Se cuenta con el Plan Operativo de la planta física y plan anual de mantenimiento 2017.</t>
        </r>
        <r>
          <rPr>
            <sz val="9"/>
            <color indexed="81"/>
            <rFont val="Tahoma"/>
            <family val="2"/>
          </rPr>
          <t xml:space="preserve">
</t>
        </r>
      </text>
    </comment>
    <comment ref="L44" authorId="0" shapeId="0" xr:uid="{00000000-0006-0000-0500-000067000000}">
      <text>
        <r>
          <rPr>
            <b/>
            <sz val="9"/>
            <color indexed="81"/>
            <rFont val="Tahoma"/>
            <family val="2"/>
          </rPr>
          <t>Plan Operativo de la planta física y plan anual de mantenimiento 2018.</t>
        </r>
        <r>
          <rPr>
            <sz val="9"/>
            <color indexed="81"/>
            <rFont val="Tahoma"/>
            <family val="2"/>
          </rPr>
          <t xml:space="preserve">
</t>
        </r>
      </text>
    </comment>
    <comment ref="M44" authorId="0" shapeId="0" xr:uid="{00000000-0006-0000-0500-000068000000}">
      <text>
        <r>
          <rPr>
            <b/>
            <sz val="9"/>
            <color indexed="81"/>
            <rFont val="Tahoma"/>
            <family val="2"/>
          </rPr>
          <t>Plan Operativo de la planta física y plan anual de mantenimiento 2018.</t>
        </r>
        <r>
          <rPr>
            <sz val="9"/>
            <color indexed="81"/>
            <rFont val="Tahoma"/>
            <family val="2"/>
          </rPr>
          <t xml:space="preserve">
</t>
        </r>
      </text>
    </comment>
    <comment ref="O44" authorId="0" shapeId="0" xr:uid="{00000000-0006-0000-0500-000069000000}">
      <text>
        <r>
          <rPr>
            <b/>
            <sz val="9"/>
            <color indexed="81"/>
            <rFont val="Tahoma"/>
            <family val="2"/>
          </rPr>
          <t>Plan Operativo de la planta física y mantenimiento integral anualizado 2019.</t>
        </r>
        <r>
          <rPr>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Isabel Cristina Jimenez Londoño</author>
  </authors>
  <commentList>
    <comment ref="B12" authorId="0" shapeId="0" xr:uid="{00000000-0006-0000-0600-000001000000}">
      <text>
        <r>
          <rPr>
            <b/>
            <sz val="9"/>
            <color indexed="81"/>
            <rFont val="Tahoma"/>
            <family val="2"/>
          </rPr>
          <t>Sin convenios</t>
        </r>
        <r>
          <rPr>
            <sz val="9"/>
            <color indexed="81"/>
            <rFont val="Tahoma"/>
            <family val="2"/>
          </rPr>
          <t xml:space="preserve">
</t>
        </r>
      </text>
    </comment>
  </commentList>
</comments>
</file>

<file path=xl/sharedStrings.xml><?xml version="1.0" encoding="utf-8"?>
<sst xmlns="http://schemas.openxmlformats.org/spreadsheetml/2006/main" count="658" uniqueCount="241">
  <si>
    <t>Indicador de Resultado</t>
  </si>
  <si>
    <t>Indicador de Producto</t>
  </si>
  <si>
    <t>Responsable</t>
  </si>
  <si>
    <t>Log Acum</t>
  </si>
  <si>
    <t>Efic Acum</t>
  </si>
  <si>
    <t>Tipo de indicador</t>
  </si>
  <si>
    <t xml:space="preserve">Línea Base </t>
  </si>
  <si>
    <t>Unidad de medida</t>
  </si>
  <si>
    <t>PÁGINA: 1 DE 1</t>
  </si>
  <si>
    <t>Indicador de resultado</t>
  </si>
  <si>
    <t xml:space="preserve">Prog (2016) </t>
  </si>
  <si>
    <t>Log (2016)</t>
  </si>
  <si>
    <t>Efic periodo</t>
  </si>
  <si>
    <r>
      <t>PLAN INDICATIVO CONSOLIDADO  
PI-FR</t>
    </r>
    <r>
      <rPr>
        <b/>
        <strike/>
        <sz val="14"/>
        <rFont val="Calibri"/>
        <family val="2"/>
      </rPr>
      <t xml:space="preserve"> </t>
    </r>
    <r>
      <rPr>
        <b/>
        <sz val="14"/>
        <rFont val="Calibri"/>
        <family val="2"/>
      </rPr>
      <t>021</t>
    </r>
  </si>
  <si>
    <t>Meta         (2016 - 2019)</t>
  </si>
  <si>
    <t xml:space="preserve">Prog (2017) </t>
  </si>
  <si>
    <t xml:space="preserve">Prog (2018) </t>
  </si>
  <si>
    <t xml:space="preserve">Prog (2019) </t>
  </si>
  <si>
    <t>VERSIÓN: 003</t>
  </si>
  <si>
    <t>FECHA: 15-12-2016</t>
  </si>
  <si>
    <t>EJE 1: DOCENCIA</t>
  </si>
  <si>
    <t>Componente 1: DOCENTES</t>
  </si>
  <si>
    <t>Componente 2: OFERTA ACADÈMICA DE CALIDAD</t>
  </si>
  <si>
    <t>Componente 4 : GRADUADOS</t>
  </si>
  <si>
    <t>Componente 1: IMPACTO DE LAS INVESTIGACIONES EN LA INSTITUCIÒN</t>
  </si>
  <si>
    <t>Componente 2: PROYECCIÒN SOCIAL</t>
  </si>
  <si>
    <t>Componente 3 : PERMANENCIA CON CALIDAD</t>
  </si>
  <si>
    <t>Componente 1: INTERCULTURALIDAD</t>
  </si>
  <si>
    <t>Componente 1: BIENESTAR INSTITUCIONAL</t>
  </si>
  <si>
    <t>EJE 5: BIENESTAR INSTITUCIONAL</t>
  </si>
  <si>
    <t>Porcentaje</t>
  </si>
  <si>
    <t>Ejecución del Plan anual  de capacitación docente</t>
  </si>
  <si>
    <t>Número de docentes por estudiantes</t>
  </si>
  <si>
    <t>No de docentes formados en programas de doctorado</t>
  </si>
  <si>
    <t>Número</t>
  </si>
  <si>
    <t>No de docentes formados en Maestría</t>
  </si>
  <si>
    <t>Proporción de docentes de planta capacitados en el marco del PIC</t>
  </si>
  <si>
    <t>No de docentes de planta adicionales, contratados</t>
  </si>
  <si>
    <t>Informe sobre el cumplimiento de cada factor y sus caracteristicas por el CNA</t>
  </si>
  <si>
    <t>Numero</t>
  </si>
  <si>
    <t>Estudios sobre la Oferta Académica articulada con los contextos local, regional, nacional e internacional.</t>
  </si>
  <si>
    <t>Incremento de la cobertura en el periodo</t>
  </si>
  <si>
    <t xml:space="preserve"> Concepto sobre el cumplimiento de condiciones iniciales</t>
  </si>
  <si>
    <t>Aumentar</t>
  </si>
  <si>
    <t>Mantener</t>
  </si>
  <si>
    <t>No de estudiantes matriculados</t>
  </si>
  <si>
    <t>No de programas académicos con metodología virtual, ofertados en @Medellín u otras plataformas</t>
  </si>
  <si>
    <t>No de grupos con apoyo a la presencialidad</t>
  </si>
  <si>
    <t>Vicerrectoría Académica</t>
  </si>
  <si>
    <t>Vicerrectoría Académica
Aseguramiento de la calidad académica.
Decanaturas</t>
  </si>
  <si>
    <t>Virtualidad</t>
  </si>
  <si>
    <t>Quédate en Colmayor</t>
  </si>
  <si>
    <t>No de asignaturas con tutorías académicas</t>
  </si>
  <si>
    <t>Estudiantes que acceden a los servicios del programa por medio de las TIC</t>
  </si>
  <si>
    <t>No de actividades (cursos, diplomados, cartillas, libros, videos o talleres) para fortalecer el proceso de enseñanza</t>
  </si>
  <si>
    <t xml:space="preserve">Porcentaje de estudiantes que hacen uso de los servicios </t>
  </si>
  <si>
    <t>No de docentes que se articulan a las estrategias didácticas del programa</t>
  </si>
  <si>
    <t>Reducir</t>
  </si>
  <si>
    <t>Graduados vinculados a actividades académicas</t>
  </si>
  <si>
    <t>Graduados con oportunidades de ser vinculados laboralmente a traves de portal</t>
  </si>
  <si>
    <t>No de graduados que participan en actividades de formación (Cursos, seminarios, diplomados, talleres, charlas, entre otros.)</t>
  </si>
  <si>
    <t>Centro de Graduados</t>
  </si>
  <si>
    <t>Graduados capacitados en segunda lengua</t>
  </si>
  <si>
    <t>No de graduados vinculados laboralmente en actividades de docencia, investigación y extensión y proyección social</t>
  </si>
  <si>
    <t>Tasa de ocupacion: (Vinculados/Vacantes)*100</t>
  </si>
  <si>
    <t>No de ofertas registradas en el Portal por año</t>
  </si>
  <si>
    <t>No de hojas de vida de graduados registradas en el Portal</t>
  </si>
  <si>
    <t>No total de empresas registradas en el Portal</t>
  </si>
  <si>
    <t>No de estudios de inserción y  trayectoria laboral de los graduados realizados</t>
  </si>
  <si>
    <t>Vicerrectoría Académica
Aseguramiento de la calidad académica.
Decanaturas.</t>
  </si>
  <si>
    <t>Grupos de investigación categorizados en Colciencias</t>
  </si>
  <si>
    <t>Participación de los estudiantes en procesos de creación y reapropiación del conocimiento.</t>
  </si>
  <si>
    <t>No de proyectos de investigación aprobados</t>
  </si>
  <si>
    <t xml:space="preserve">Número </t>
  </si>
  <si>
    <t>No de ponencias presentadas en congresos nacionales e internacionales</t>
  </si>
  <si>
    <t>No de artículos publicados en revistas indexadas</t>
  </si>
  <si>
    <t>No de libros publicados</t>
  </si>
  <si>
    <t>No. de transferencias: patentes, normas, secretos industriales, entre otros </t>
  </si>
  <si>
    <t>Centro de investigaciones</t>
  </si>
  <si>
    <t xml:space="preserve">Participación en redes de investigación </t>
  </si>
  <si>
    <t>No de investigadores clasificados en COLCIENCIAS</t>
  </si>
  <si>
    <t>Número de proyectos de investigación aprobados (estudiantes)</t>
  </si>
  <si>
    <t>Número de auxiliares/pasantes de investigación</t>
  </si>
  <si>
    <t>Número de jóvenes investigadores dentro de los proyectos de investigación</t>
  </si>
  <si>
    <t>No. de eventos en los que participan los semilleristas</t>
  </si>
  <si>
    <t>Eventos academicos de Extensión Académica</t>
  </si>
  <si>
    <t>Aumento de ingresos por servicios de Extensión</t>
  </si>
  <si>
    <t xml:space="preserve">No De estudiantes beneficiados con el centro de lenguas  </t>
  </si>
  <si>
    <t>No De eventos realizados por Extensión académica hacia la comunidad institucional (Cátedra abierta, Cátedraticos Extensión) </t>
  </si>
  <si>
    <t>Ingresos percibidos por  utilidades de los convenios y contratos de Extensión y Proyección social</t>
  </si>
  <si>
    <t>No De convenios desarrollados por la unidad estratégica de negocio  (TURISMO)</t>
  </si>
  <si>
    <t>Ingresos brutos percibidos por prestación de servicios (Consultorio de construcción y el hábitat)</t>
  </si>
  <si>
    <t>No De convenios desarrollados por la  Unidad estratégica de negocio (Consultorio de construcción y el hábitat)</t>
  </si>
  <si>
    <t>No  De convenios desarrollados por el Laboratorio de Innovación Social</t>
  </si>
  <si>
    <t>No De proyectos de Empresarismo y emprendimiento asesorados y acompañados</t>
  </si>
  <si>
    <t>No De convenios de Empresarismo y  emprendimiento con entidades del ecosistema emprendedor de la ciudad</t>
  </si>
  <si>
    <t>No De servicios académicos y administrativos de educación continua en salud</t>
  </si>
  <si>
    <t>No De muestras (LACMA)</t>
  </si>
  <si>
    <t xml:space="preserve"> En miles de Pesos</t>
  </si>
  <si>
    <t>Pesos</t>
  </si>
  <si>
    <t>No De actividades de proyeccion social, desarrollados con la comunidad.</t>
  </si>
  <si>
    <t>Extension y Proyeccion Social</t>
  </si>
  <si>
    <t>Movilidad Internacional</t>
  </si>
  <si>
    <t>Interculturalidad</t>
  </si>
  <si>
    <t>Experiencias académicas de internacionalización</t>
  </si>
  <si>
    <t>Nùmero</t>
  </si>
  <si>
    <t>No de estudiantes entrantes en actividades académicas</t>
  </si>
  <si>
    <t>No de docentes entrantes en actividades académicas</t>
  </si>
  <si>
    <t>No de estudiantes salientes  en actividades académicas</t>
  </si>
  <si>
    <t>No de docentes salientes en actividades académicas</t>
  </si>
  <si>
    <t>No de conversatorios como socialización de experiencias</t>
  </si>
  <si>
    <t>No de eventos con visitantes nacionales y extranjeros</t>
  </si>
  <si>
    <t>No de socializaciones de transferencia de conocimiento</t>
  </si>
  <si>
    <t>No propuestas desarrolladas con la mediación de Sapiencia</t>
  </si>
  <si>
    <t>Hotel-escuela operando</t>
  </si>
  <si>
    <t xml:space="preserve">Bases de datos bibliográficas en otros idiomas (Science Direct // EBSCO) </t>
  </si>
  <si>
    <t>No de Devoluciones de experiencias académicas</t>
  </si>
  <si>
    <t xml:space="preserve">Información por las redes Boletín “Mundo Mayor” </t>
  </si>
  <si>
    <t xml:space="preserve">No. de Conversatorios </t>
  </si>
  <si>
    <t>No. de eventos de capacitación en temas relacionados con internacionalización de la educación superior</t>
  </si>
  <si>
    <t>Cobertura de la población Institucional en los servicios de Bienestar</t>
  </si>
  <si>
    <t>No de atenciones médicas</t>
  </si>
  <si>
    <t>No de campañas prevención del consumo de sustancias psicoactivas</t>
  </si>
  <si>
    <t>% de la participación de la poblacion de la Institución en  actividades de promoción de la salud y el desarrollo humano</t>
  </si>
  <si>
    <t>No de eventos para promocionar la Inclusión Social</t>
  </si>
  <si>
    <t>Actividades de promoción artística y cultural, ofertadas</t>
  </si>
  <si>
    <t>% de la participación de la poblacion de la Institución en  actividades artísticas y culturales</t>
  </si>
  <si>
    <t>Actividades deportivas y recreativas, ofertadas.</t>
  </si>
  <si>
    <t>% de la participación de la poblacion de la Institución en  actividades deportivas y recreativas</t>
  </si>
  <si>
    <t>% de estudiantes con cobertura de la promoción socioeconómica</t>
  </si>
  <si>
    <t xml:space="preserve">No de estudiantes beneficiarios del Programa de Seguridad Alimentaria </t>
  </si>
  <si>
    <t>Reglamento para obtención de un único beneficio de promoción socioeconómica</t>
  </si>
  <si>
    <t>No Auditorias del  Sistema de Gestión Ambiental.</t>
  </si>
  <si>
    <t>No Auditorias  del Sistema de Gestión de la Calidad.</t>
  </si>
  <si>
    <t>Implementación del Sistema de Gestión de Seguridad y Salud en el trabajo</t>
  </si>
  <si>
    <t>Equilibrio financiero</t>
  </si>
  <si>
    <t>Elaboración de propuesta de política pública que posibilite la financiación de la educación superior.</t>
  </si>
  <si>
    <t>Propuesta de resolución sobre la optimización en el uso de los recursos y control del gasto</t>
  </si>
  <si>
    <t>Estructura Administrativa modernizada</t>
  </si>
  <si>
    <t>Personal administrativo y docentes de carrera, recibiendo  incentivos y estímulos.</t>
  </si>
  <si>
    <t xml:space="preserve">Encuentros de Inducción y reinducción del personal administrativo y docente </t>
  </si>
  <si>
    <t>Modernización administrativa progresiva implementada, acorde a los recursos financieros disponibles.</t>
  </si>
  <si>
    <t>Marco normativo actualizado.</t>
  </si>
  <si>
    <t>Plan de mercadeo Institucional</t>
  </si>
  <si>
    <t>Seguimiento y evaluación a los planes, programas y proyectos de la Institución.</t>
  </si>
  <si>
    <t>Informe de optimización de espacios físicos para la docencia.</t>
  </si>
  <si>
    <t>Sistema de información estadistico y de autoevaluación, implementado</t>
  </si>
  <si>
    <t xml:space="preserve">Porcentaje de la articulación académica y administrativa </t>
  </si>
  <si>
    <t>Tasa</t>
  </si>
  <si>
    <t>Infraestructura al servicio de la Academia</t>
  </si>
  <si>
    <t xml:space="preserve">Herramientas tecnológicas para la enseñanza incorporadas al desarrollo académico. </t>
  </si>
  <si>
    <t xml:space="preserve">Desarrollo de infraestructura tecnológica para la educación.  </t>
  </si>
  <si>
    <t>Plan de mantenimiento y mejora integral de la infraestructura física donde opera la institución.</t>
  </si>
  <si>
    <t>Direccion de Internacionalizacion</t>
  </si>
  <si>
    <t>Bienestar Institucional</t>
  </si>
  <si>
    <t>Control Interno.
Gestión de la Mejora
Gestión Ambiental.
Seguridad y Salud en el Trabajo.
Gestión del Talento Humano.</t>
  </si>
  <si>
    <t>Vicerrectoría Académica
Vicerrectoría Administrativa y financiera.
Gestión de comunicaciones.
Gestión de la Extensión y Proyección Social.
Decanaturas.
Planeación Institucional.
Gestión de Bienes y Servicios</t>
  </si>
  <si>
    <t>Gestión del Talento Humano</t>
  </si>
  <si>
    <t>Vicerrectoría Administrativa y Financiera</t>
  </si>
  <si>
    <t>Secretaría General</t>
  </si>
  <si>
    <t>Gestión de Comunicaciones</t>
  </si>
  <si>
    <t>Planeación Institucional</t>
  </si>
  <si>
    <t>Vicerrectoría Administrativa y Financiera.
Vicerrectoría Académica</t>
  </si>
  <si>
    <t>Sistemas de información integrados (Financiero-Académico)</t>
  </si>
  <si>
    <t>Gestión de Tecnología e Informática</t>
  </si>
  <si>
    <t>Gestión de Infraestructura física</t>
  </si>
  <si>
    <t>Gestiòn de Infraestructura
Gestiòn de Tecnologìa</t>
  </si>
  <si>
    <t>Total presupuesto asignado (funcionamiento e inversión)</t>
  </si>
  <si>
    <t>Total presupuesto ejecutado (funcionamiento e inversión)</t>
  </si>
  <si>
    <t>Índice de inversión</t>
  </si>
  <si>
    <t>TOTALES</t>
  </si>
  <si>
    <t>EJE</t>
  </si>
  <si>
    <t>EFICACIA PERIÓDICA</t>
  </si>
  <si>
    <t>EFICACIA PONDERADA</t>
  </si>
  <si>
    <t>Eficiencia del Plan</t>
  </si>
  <si>
    <t>No De programas de Extensión y Proyección social implementados(Cursos, Diplomados)</t>
  </si>
  <si>
    <t>25.39%</t>
  </si>
  <si>
    <t>EFICACIA ACUMULADA POR PRODUCTOS</t>
  </si>
  <si>
    <t>No De productos académicos desarrollados a partir de los proyectos de Extensión y proyección social.</t>
  </si>
  <si>
    <t>EFICACIA PERIODICA POR PRODUCTOS</t>
  </si>
  <si>
    <t>EFICACIA PONDERADA DEL EJE</t>
  </si>
  <si>
    <t>No de programas acreditados</t>
  </si>
  <si>
    <t>No de programas con Planes de Mejoramiento</t>
  </si>
  <si>
    <t>Vicerrectoría Académica
Aseguramiento de la calidad académica.</t>
  </si>
  <si>
    <t>EFICACIA  ACUMULADA PONDERADA DEL EJE</t>
  </si>
  <si>
    <t>EFICACIA ACUMULADA PONDERADA DEL EJE</t>
  </si>
  <si>
    <t>Log (2017) 1</t>
  </si>
  <si>
    <t>Log (2017) 2</t>
  </si>
  <si>
    <t>EJE 6: GESTIÓN ADMINISTRATIVA Y FINANCIERA</t>
  </si>
  <si>
    <t>EJE 4: INTERNACIONALIZACIÓN</t>
  </si>
  <si>
    <t>Vicerrectoría Académica
Decanos
Dirección de Internacionalización</t>
  </si>
  <si>
    <t>EFICACIA ACUMULADA PONDERADA DEL PLAN</t>
  </si>
  <si>
    <t>TOTAL EJECUTADO</t>
  </si>
  <si>
    <t>PRESUPUESTO TOTAL</t>
  </si>
  <si>
    <t>ÍNDICE DE INVERSIÓN ACUMULADO</t>
  </si>
  <si>
    <t>EFICIENCIA DEL PLAN ACUMULADA</t>
  </si>
  <si>
    <t>EJE 3: EXTENSIÓN ACADÉMICA Y PROYECCIÓN SOCIAL</t>
  </si>
  <si>
    <t>EJE 2: INVESTIGACIÓN</t>
  </si>
  <si>
    <t>Componente 1: EXTENSIÓN ACADÉMICA</t>
  </si>
  <si>
    <t>EFICACIA ACUMULADA PROMEDIO DEL PLAN</t>
  </si>
  <si>
    <t>1. DOCENCIA</t>
  </si>
  <si>
    <t>2. INVESTIGACIÓN</t>
  </si>
  <si>
    <t>3. EXTENSIÓN ACADÉMICA</t>
  </si>
  <si>
    <t>4. INTERNACIONALIZACIÓN</t>
  </si>
  <si>
    <t>5. BIENESTAR INSTITUCIONAL</t>
  </si>
  <si>
    <t>6. GESTIÓN ADMINISTRATIVA Y FINANCIERA</t>
  </si>
  <si>
    <t>Componente 1: SISTEMA DE GESTIÓN INTEGRAL</t>
  </si>
  <si>
    <t>Componente 2: GESTIÓN FINANCIERA</t>
  </si>
  <si>
    <t>Componente 3 : GESTIÓN ADMINISTRATIVA</t>
  </si>
  <si>
    <t>Componente 4 : INFRAESTRUCTURA PARA EL MEJORAMIENTO ACADÉMICO Y EL BIENESTAR INSTITUCIONAL</t>
  </si>
  <si>
    <t>Proporción de docentes de planta con Doctorado</t>
  </si>
  <si>
    <t>Proporción de docentes de planta con Maestría</t>
  </si>
  <si>
    <t>Proyectos de intervención social</t>
  </si>
  <si>
    <t>Log (2018)1</t>
  </si>
  <si>
    <t>Log (2018)2</t>
  </si>
  <si>
    <t>Campañas para sensibilizar a la comunidad institucional en  los beneficios que se obtienen con la práctica de las actividades deportivas y recreativas</t>
  </si>
  <si>
    <t>Tasa de actualización de la base de datos de graduados</t>
  </si>
  <si>
    <t>Investigación de accidentes de trabajo</t>
  </si>
  <si>
    <t>Prevalencia por enfermedad laboral</t>
  </si>
  <si>
    <t>Cumplimiento de requisitos legales y de otro tipo del Sistema de Gestión de Seguridad y Salud en el Trabajo</t>
  </si>
  <si>
    <t>Implementación de acciones correctivas, preventivas y de mejora del SG-SST</t>
  </si>
  <si>
    <t>Seguridad y Salud en el Trabajo</t>
  </si>
  <si>
    <t>Número de docentes en proceso de formación en programas de Doctorado</t>
  </si>
  <si>
    <t>Número de docentes en proceso de formación en programas de Maestría</t>
  </si>
  <si>
    <t>índice de exclusión virtual</t>
  </si>
  <si>
    <t>índice de exclusión presencial</t>
  </si>
  <si>
    <t>Número de programas nuevos formulados</t>
  </si>
  <si>
    <t>Número de programas nuevos ofertados</t>
  </si>
  <si>
    <t>Número de programas con metodología virtual formulados</t>
  </si>
  <si>
    <t>Número de programas en proceso de acreditación</t>
  </si>
  <si>
    <t>Tasa de deserción estudiantil disminuida</t>
  </si>
  <si>
    <t>Incremento de la retención estudiantil en el periodo programas virtuales</t>
  </si>
  <si>
    <t>Incremento de la retención estudiantil en el periodo programas presenciales</t>
  </si>
  <si>
    <t>incremento de la retención estudiantil en el período</t>
  </si>
  <si>
    <t>Log (2019)1</t>
  </si>
  <si>
    <t>Log (2019) 1</t>
  </si>
  <si>
    <r>
      <t>PLAN INDICATIVO CONSOLIDADO  
PI-FR</t>
    </r>
    <r>
      <rPr>
        <b/>
        <strike/>
        <sz val="12"/>
        <rFont val="Calibri"/>
        <family val="2"/>
        <scheme val="minor"/>
      </rPr>
      <t xml:space="preserve"> </t>
    </r>
    <r>
      <rPr>
        <b/>
        <sz val="12"/>
        <rFont val="Calibri"/>
        <family val="2"/>
        <scheme val="minor"/>
      </rPr>
      <t>021</t>
    </r>
  </si>
  <si>
    <t xml:space="preserve">MECI y SGI operando conjuntamente </t>
  </si>
  <si>
    <t>Campañas de sensibilización a través de actividades artísticas y culturales</t>
  </si>
  <si>
    <t>INDICADORES DE EVALUACIÓN PLAN INDICATIVO
CONSOLIDADO 2019-1</t>
  </si>
  <si>
    <t>INDICADORES DE EVALUACIÓN ACUMULADA PLAN INDICATIVO 2016-2019-1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</si>
</sst>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 #,##0.00_);_(&quot;$&quot;\ * \(#,##0.00\);_(&quot;$&quot;\ * &quot;-&quot;??_);_(@_)"/>
    <numFmt numFmtId="165" formatCode="_(* #,##0.00_);_(* \(#,##0.00\);_(* &quot;-&quot;??_);_(@_)"/>
    <numFmt numFmtId="166" formatCode="_(&quot;$&quot;\ * #,##0_);_(&quot;$&quot;\ * \(#,##0\);_(&quot;$&quot;\ * &quot;-&quot;??_);_(@_)"/>
    <numFmt numFmtId="167" formatCode="&quot;$&quot;\ #,##0"/>
    <numFmt numFmtId="168" formatCode="0.0%"/>
    <numFmt numFmtId="169" formatCode="[$$-240A]\ #,##0"/>
    <numFmt numFmtId="170" formatCode="0.0"/>
  </numFmts>
  <fonts count="19" x14ac:knownFonts="1">
    <font>
      <sz val="11"/>
      <color theme="1"/>
      <name val="Calibri"/>
      <family val="2"/>
      <scheme val="minor"/>
    </font>
    <font>
      <sz val="11"/>
      <color theme="1"/>
      <name val="Calibri"/>
      <family val="2"/>
      <scheme val="minor"/>
    </font>
    <font>
      <b/>
      <sz val="12"/>
      <name val="Calibri"/>
      <family val="2"/>
      <scheme val="minor"/>
    </font>
    <font>
      <sz val="11"/>
      <name val="Calibri"/>
      <family val="2"/>
      <scheme val="minor"/>
    </font>
    <font>
      <b/>
      <sz val="14"/>
      <color theme="1"/>
      <name val="Calibri"/>
      <family val="2"/>
      <scheme val="minor"/>
    </font>
    <font>
      <sz val="12"/>
      <name val="Calibri"/>
      <family val="2"/>
      <scheme val="minor"/>
    </font>
    <font>
      <b/>
      <sz val="14"/>
      <name val="Calibri"/>
      <family val="2"/>
    </font>
    <font>
      <sz val="12"/>
      <color theme="1"/>
      <name val="Calibri"/>
      <family val="2"/>
      <scheme val="minor"/>
    </font>
    <font>
      <b/>
      <sz val="12"/>
      <name val="Calibri"/>
      <family val="2"/>
    </font>
    <font>
      <b/>
      <sz val="11"/>
      <color theme="1"/>
      <name val="Calibri"/>
      <family val="2"/>
      <scheme val="minor"/>
    </font>
    <font>
      <b/>
      <sz val="12"/>
      <color theme="1"/>
      <name val="Calibri"/>
      <family val="2"/>
      <scheme val="minor"/>
    </font>
    <font>
      <b/>
      <strike/>
      <sz val="14"/>
      <name val="Calibri"/>
      <family val="2"/>
    </font>
    <font>
      <b/>
      <sz val="9"/>
      <color indexed="81"/>
      <name val="Tahoma"/>
      <family val="2"/>
    </font>
    <font>
      <sz val="9"/>
      <color indexed="81"/>
      <name val="Tahoma"/>
      <family val="2"/>
    </font>
    <font>
      <sz val="12"/>
      <color rgb="FF000000"/>
      <name val="Calibri"/>
      <family val="2"/>
      <scheme val="minor"/>
    </font>
    <font>
      <b/>
      <sz val="14"/>
      <name val="Calibri"/>
      <family val="2"/>
      <scheme val="minor"/>
    </font>
    <font>
      <b/>
      <strike/>
      <sz val="12"/>
      <name val="Calibri"/>
      <family val="2"/>
      <scheme val="minor"/>
    </font>
    <font>
      <b/>
      <sz val="12"/>
      <color rgb="FF000000"/>
      <name val="Calibri"/>
      <family val="2"/>
      <scheme val="minor"/>
    </font>
    <font>
      <sz val="14"/>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FF"/>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00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cellStyleXfs>
  <cellXfs count="347">
    <xf numFmtId="0" fontId="0" fillId="0" borderId="0" xfId="0"/>
    <xf numFmtId="0" fontId="0" fillId="0" borderId="0" xfId="0" applyAlignment="1">
      <alignment vertical="center"/>
    </xf>
    <xf numFmtId="0" fontId="0" fillId="0" borderId="0" xfId="0" applyAlignment="1">
      <alignment horizontal="center" vertical="center"/>
    </xf>
    <xf numFmtId="0" fontId="2" fillId="0" borderId="1" xfId="0" applyFont="1" applyBorder="1" applyAlignment="1">
      <alignment horizontal="center" vertical="center" wrapText="1"/>
    </xf>
    <xf numFmtId="0" fontId="0" fillId="0" borderId="0" xfId="0" applyAlignment="1">
      <alignment wrapText="1"/>
    </xf>
    <xf numFmtId="0" fontId="2" fillId="2" borderId="1" xfId="0" applyFont="1" applyFill="1" applyBorder="1" applyAlignment="1">
      <alignment horizontal="center" vertical="center" wrapText="1"/>
    </xf>
    <xf numFmtId="0" fontId="7" fillId="2" borderId="0" xfId="0" applyFont="1" applyFill="1"/>
    <xf numFmtId="0" fontId="7" fillId="0" borderId="0" xfId="0" applyFont="1"/>
    <xf numFmtId="0" fontId="5" fillId="2" borderId="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0" fillId="2" borderId="0" xfId="0" applyFill="1"/>
    <xf numFmtId="0" fontId="0" fillId="2" borderId="0" xfId="0" applyFill="1" applyAlignment="1">
      <alignment wrapText="1"/>
    </xf>
    <xf numFmtId="0" fontId="0" fillId="2" borderId="0" xfId="0" applyFill="1" applyAlignment="1">
      <alignment vertical="center"/>
    </xf>
    <xf numFmtId="0" fontId="0" fillId="2" borderId="0" xfId="0" applyFill="1" applyAlignment="1">
      <alignment horizontal="center" vertical="center"/>
    </xf>
    <xf numFmtId="0" fontId="0" fillId="0" borderId="0" xfId="0" applyFont="1"/>
    <xf numFmtId="0" fontId="0" fillId="2" borderId="0" xfId="0" applyFont="1" applyFill="1"/>
    <xf numFmtId="9" fontId="5" fillId="2" borderId="0" xfId="1" applyFont="1" applyFill="1" applyBorder="1" applyAlignment="1">
      <alignment horizontal="center" vertical="center" wrapText="1"/>
    </xf>
    <xf numFmtId="9" fontId="5" fillId="2" borderId="6" xfId="1" applyFont="1" applyFill="1" applyBorder="1" applyAlignment="1">
      <alignment horizontal="center" vertical="center" wrapText="1"/>
    </xf>
    <xf numFmtId="9" fontId="2" fillId="0" borderId="1" xfId="1" applyFont="1" applyBorder="1" applyAlignment="1">
      <alignment horizontal="center" vertical="center" wrapText="1"/>
    </xf>
    <xf numFmtId="9" fontId="0" fillId="2" borderId="0" xfId="1" applyFont="1" applyFill="1" applyAlignment="1">
      <alignment horizontal="center" vertical="center"/>
    </xf>
    <xf numFmtId="9" fontId="0" fillId="0" borderId="0" xfId="1" applyFont="1" applyAlignment="1">
      <alignment horizontal="center" vertical="center"/>
    </xf>
    <xf numFmtId="9" fontId="0" fillId="2" borderId="0" xfId="0" applyNumberFormat="1" applyFill="1" applyAlignment="1">
      <alignment horizontal="center" vertical="center"/>
    </xf>
    <xf numFmtId="165" fontId="0" fillId="2" borderId="0" xfId="2" applyFont="1" applyFill="1" applyAlignment="1">
      <alignment vertical="center"/>
    </xf>
    <xf numFmtId="0" fontId="10" fillId="2" borderId="1" xfId="0" applyFont="1" applyFill="1" applyBorder="1" applyAlignment="1">
      <alignment horizontal="left" vertical="center" wrapText="1"/>
    </xf>
    <xf numFmtId="0" fontId="2" fillId="3" borderId="1" xfId="0" applyFont="1" applyFill="1" applyBorder="1" applyAlignment="1">
      <alignment vertical="center" wrapText="1"/>
    </xf>
    <xf numFmtId="0" fontId="5" fillId="2" borderId="0" xfId="0" applyFont="1" applyFill="1" applyBorder="1" applyAlignment="1">
      <alignment horizontal="left" vertical="center" wrapText="1"/>
    </xf>
    <xf numFmtId="0" fontId="7" fillId="2" borderId="1" xfId="0" applyFont="1" applyFill="1" applyBorder="1" applyAlignment="1">
      <alignment horizontal="center" vertical="center" wrapText="1"/>
    </xf>
    <xf numFmtId="10" fontId="7" fillId="2" borderId="1" xfId="0" applyNumberFormat="1" applyFont="1" applyFill="1" applyBorder="1" applyAlignment="1">
      <alignment horizontal="center" vertical="center" wrapText="1"/>
    </xf>
    <xf numFmtId="0" fontId="7" fillId="0" borderId="1" xfId="0" applyFont="1" applyBorder="1" applyAlignment="1">
      <alignment vertical="center" wrapText="1"/>
    </xf>
    <xf numFmtId="0" fontId="7" fillId="0" borderId="9" xfId="0" applyFont="1" applyBorder="1" applyAlignment="1">
      <alignment horizontal="center" vertical="center" wrapText="1"/>
    </xf>
    <xf numFmtId="0" fontId="7" fillId="0" borderId="1" xfId="0" applyFont="1" applyFill="1" applyBorder="1" applyAlignment="1">
      <alignment horizontal="center" vertical="center" wrapText="1"/>
    </xf>
    <xf numFmtId="9" fontId="7" fillId="0" borderId="9"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10" fillId="0" borderId="1" xfId="0" applyFont="1" applyBorder="1" applyAlignment="1">
      <alignment horizontal="center" vertical="center" wrapText="1"/>
    </xf>
    <xf numFmtId="9" fontId="7" fillId="0" borderId="1" xfId="1" applyFont="1" applyFill="1" applyBorder="1" applyAlignment="1">
      <alignment horizontal="center" vertical="center" wrapText="1"/>
    </xf>
    <xf numFmtId="9" fontId="7" fillId="0" borderId="1" xfId="1" applyFont="1" applyBorder="1" applyAlignment="1">
      <alignment horizontal="center" vertical="center" wrapText="1"/>
    </xf>
    <xf numFmtId="9" fontId="7" fillId="0" borderId="1" xfId="0" applyNumberFormat="1" applyFont="1" applyBorder="1" applyAlignment="1">
      <alignment horizontal="center" vertical="center" wrapText="1"/>
    </xf>
    <xf numFmtId="0" fontId="7" fillId="0" borderId="9" xfId="0" applyFont="1" applyFill="1" applyBorder="1" applyAlignment="1">
      <alignment horizontal="center" vertical="center" wrapText="1"/>
    </xf>
    <xf numFmtId="0" fontId="7" fillId="0" borderId="1" xfId="0" applyFont="1" applyBorder="1" applyAlignment="1">
      <alignment horizontal="left" vertical="center" wrapText="1"/>
    </xf>
    <xf numFmtId="9" fontId="7" fillId="0" borderId="1" xfId="0" applyNumberFormat="1" applyFont="1" applyFill="1" applyBorder="1" applyAlignment="1">
      <alignment horizontal="center" vertical="center" wrapText="1"/>
    </xf>
    <xf numFmtId="9" fontId="7" fillId="0" borderId="1" xfId="1" applyNumberFormat="1" applyFont="1" applyBorder="1" applyAlignment="1">
      <alignment horizontal="center" vertical="center" wrapText="1"/>
    </xf>
    <xf numFmtId="0" fontId="10" fillId="0" borderId="8"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2" borderId="1" xfId="0" applyFont="1" applyFill="1" applyBorder="1" applyAlignment="1">
      <alignment horizontal="center" vertical="center"/>
    </xf>
    <xf numFmtId="3" fontId="7" fillId="0" borderId="1" xfId="0" applyNumberFormat="1" applyFont="1" applyBorder="1" applyAlignment="1">
      <alignment horizontal="center" vertical="center" wrapText="1"/>
    </xf>
    <xf numFmtId="1" fontId="7" fillId="2" borderId="1" xfId="0" applyNumberFormat="1" applyFont="1" applyFill="1" applyBorder="1" applyAlignment="1">
      <alignment horizontal="center" vertical="center"/>
    </xf>
    <xf numFmtId="1" fontId="7" fillId="2" borderId="1" xfId="0" applyNumberFormat="1" applyFont="1" applyFill="1" applyBorder="1" applyAlignment="1">
      <alignment horizontal="center" vertical="center" wrapText="1"/>
    </xf>
    <xf numFmtId="0" fontId="14" fillId="0" borderId="1" xfId="0" applyFont="1" applyBorder="1" applyAlignment="1">
      <alignment horizontal="left" vertical="center" wrapText="1"/>
    </xf>
    <xf numFmtId="0" fontId="7" fillId="0" borderId="8" xfId="0" applyFont="1" applyBorder="1" applyAlignment="1">
      <alignment horizontal="center" vertical="center" wrapText="1"/>
    </xf>
    <xf numFmtId="10" fontId="7" fillId="0" borderId="1" xfId="0" applyNumberFormat="1" applyFont="1" applyFill="1" applyBorder="1" applyAlignment="1">
      <alignment horizontal="center" vertical="center" wrapText="1"/>
    </xf>
    <xf numFmtId="9" fontId="7" fillId="2" borderId="1" xfId="0" applyNumberFormat="1" applyFont="1" applyFill="1" applyBorder="1" applyAlignment="1">
      <alignment horizontal="center" vertical="center"/>
    </xf>
    <xf numFmtId="0" fontId="7" fillId="2" borderId="1" xfId="0" applyFont="1" applyFill="1" applyBorder="1" applyAlignment="1">
      <alignment wrapText="1"/>
    </xf>
    <xf numFmtId="1" fontId="7"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1" fontId="7" fillId="0" borderId="1" xfId="0" applyNumberFormat="1" applyFont="1" applyFill="1" applyBorder="1" applyAlignment="1">
      <alignment horizontal="center" vertical="center"/>
    </xf>
    <xf numFmtId="1" fontId="14" fillId="0" borderId="1" xfId="1" applyNumberFormat="1" applyFont="1" applyFill="1" applyBorder="1" applyAlignment="1">
      <alignment horizontal="center" vertical="center" wrapText="1"/>
    </xf>
    <xf numFmtId="1" fontId="14" fillId="0" borderId="1" xfId="0" applyNumberFormat="1" applyFont="1" applyFill="1" applyBorder="1" applyAlignment="1">
      <alignment horizontal="center" vertical="center" wrapText="1"/>
    </xf>
    <xf numFmtId="0" fontId="0" fillId="2" borderId="0" xfId="0" applyFill="1" applyAlignment="1">
      <alignment horizontal="left"/>
    </xf>
    <xf numFmtId="0" fontId="0" fillId="0" borderId="0" xfId="0" applyAlignment="1">
      <alignment horizontal="left"/>
    </xf>
    <xf numFmtId="0" fontId="7" fillId="0" borderId="1" xfId="0" applyFont="1" applyBorder="1" applyAlignment="1">
      <alignment wrapText="1"/>
    </xf>
    <xf numFmtId="0" fontId="7" fillId="0" borderId="1" xfId="0" applyFont="1" applyFill="1" applyBorder="1" applyAlignment="1">
      <alignment vertical="center" wrapText="1"/>
    </xf>
    <xf numFmtId="0" fontId="7" fillId="0" borderId="9" xfId="0" applyFont="1" applyFill="1" applyBorder="1" applyAlignment="1">
      <alignment vertical="center" wrapText="1"/>
    </xf>
    <xf numFmtId="167"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0" xfId="0" applyFont="1" applyAlignment="1">
      <alignment horizontal="left" vertical="center" wrapText="1"/>
    </xf>
    <xf numFmtId="0" fontId="7" fillId="0" borderId="1" xfId="0" applyFont="1" applyFill="1" applyBorder="1" applyAlignment="1">
      <alignment horizontal="left" wrapText="1"/>
    </xf>
    <xf numFmtId="9" fontId="7" fillId="2" borderId="1" xfId="1" applyFont="1" applyFill="1" applyBorder="1" applyAlignment="1">
      <alignment horizontal="center" vertical="center" wrapText="1"/>
    </xf>
    <xf numFmtId="0" fontId="0" fillId="0" borderId="1" xfId="0" applyFill="1" applyBorder="1" applyAlignment="1">
      <alignment horizontal="center" vertical="center"/>
    </xf>
    <xf numFmtId="10" fontId="7" fillId="0" borderId="9" xfId="0" applyNumberFormat="1" applyFont="1" applyFill="1" applyBorder="1" applyAlignment="1">
      <alignment horizontal="center" vertical="center" wrapText="1"/>
    </xf>
    <xf numFmtId="10" fontId="7" fillId="0" borderId="1" xfId="1" applyNumberFormat="1" applyFont="1" applyBorder="1" applyAlignment="1">
      <alignment horizontal="center" vertical="center" wrapText="1"/>
    </xf>
    <xf numFmtId="1" fontId="7" fillId="0" borderId="1" xfId="1" applyNumberFormat="1" applyFont="1" applyFill="1" applyBorder="1" applyAlignment="1">
      <alignment horizontal="center" vertical="center" wrapText="1"/>
    </xf>
    <xf numFmtId="10" fontId="7" fillId="0" borderId="1" xfId="1"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168" fontId="0" fillId="2" borderId="1" xfId="0" applyNumberFormat="1" applyFill="1" applyBorder="1" applyAlignment="1">
      <alignment horizontal="center" vertical="center"/>
    </xf>
    <xf numFmtId="168" fontId="7" fillId="0" borderId="1" xfId="1" applyNumberFormat="1" applyFont="1" applyFill="1" applyBorder="1" applyAlignment="1">
      <alignment horizontal="center" vertical="center" wrapText="1"/>
    </xf>
    <xf numFmtId="10" fontId="7" fillId="0" borderId="1" xfId="0" applyNumberFormat="1" applyFont="1" applyFill="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xf>
    <xf numFmtId="0" fontId="9" fillId="0" borderId="1" xfId="0" applyFont="1" applyBorder="1"/>
    <xf numFmtId="0" fontId="9" fillId="0" borderId="1" xfId="0" applyFont="1" applyFill="1" applyBorder="1"/>
    <xf numFmtId="168" fontId="7" fillId="0" borderId="1" xfId="1" applyNumberFormat="1" applyFont="1" applyBorder="1" applyAlignment="1">
      <alignment horizontal="center" vertical="center" wrapText="1"/>
    </xf>
    <xf numFmtId="9" fontId="7" fillId="0" borderId="9" xfId="1" applyFont="1" applyFill="1" applyBorder="1" applyAlignment="1">
      <alignment horizontal="center" vertical="center" wrapText="1"/>
    </xf>
    <xf numFmtId="9" fontId="0" fillId="0" borderId="1" xfId="1" applyFont="1" applyBorder="1" applyAlignment="1">
      <alignment horizontal="center"/>
    </xf>
    <xf numFmtId="0" fontId="4" fillId="0" borderId="9" xfId="0" applyFont="1" applyBorder="1" applyAlignment="1"/>
    <xf numFmtId="0" fontId="5" fillId="0" borderId="1" xfId="0" applyFont="1" applyFill="1" applyBorder="1" applyAlignment="1">
      <alignment horizontal="left" vertical="center" wrapText="1"/>
    </xf>
    <xf numFmtId="0" fontId="10" fillId="0" borderId="8" xfId="0" applyFont="1" applyFill="1" applyBorder="1" applyAlignment="1">
      <alignment horizontal="center" vertical="center" wrapText="1"/>
    </xf>
    <xf numFmtId="168" fontId="0" fillId="2" borderId="0" xfId="1" applyNumberFormat="1" applyFont="1" applyFill="1"/>
    <xf numFmtId="10" fontId="0" fillId="2" borderId="0" xfId="0" applyNumberFormat="1" applyFill="1"/>
    <xf numFmtId="0" fontId="2" fillId="0" borderId="1" xfId="0" applyFont="1" applyFill="1" applyBorder="1" applyAlignment="1">
      <alignment horizontal="center" vertical="center" wrapText="1"/>
    </xf>
    <xf numFmtId="0" fontId="9" fillId="0" borderId="1" xfId="0" applyFont="1" applyBorder="1" applyAlignment="1">
      <alignment horizontal="center" vertical="center"/>
    </xf>
    <xf numFmtId="0" fontId="9" fillId="0" borderId="15" xfId="0" applyFont="1" applyBorder="1" applyAlignment="1">
      <alignment horizontal="center" vertical="center"/>
    </xf>
    <xf numFmtId="9" fontId="0" fillId="0" borderId="15" xfId="0" applyNumberFormat="1" applyFont="1" applyBorder="1" applyAlignment="1">
      <alignment horizont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168" fontId="0" fillId="0" borderId="1" xfId="1" applyNumberFormat="1" applyFont="1" applyBorder="1" applyAlignment="1">
      <alignment horizontal="center"/>
    </xf>
    <xf numFmtId="168" fontId="0" fillId="0" borderId="1" xfId="0" applyNumberFormat="1" applyBorder="1" applyAlignment="1">
      <alignment horizontal="center" vertical="center"/>
    </xf>
    <xf numFmtId="168" fontId="0" fillId="0" borderId="1" xfId="0" applyNumberFormat="1" applyBorder="1" applyAlignment="1">
      <alignment horizontal="center"/>
    </xf>
    <xf numFmtId="0" fontId="5" fillId="5" borderId="0"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4" fillId="5" borderId="9" xfId="0" applyFont="1" applyFill="1" applyBorder="1" applyAlignment="1"/>
    <xf numFmtId="0" fontId="2"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7" fillId="5" borderId="1" xfId="0" applyFont="1" applyFill="1" applyBorder="1" applyAlignment="1">
      <alignment horizontal="center" vertical="center"/>
    </xf>
    <xf numFmtId="0" fontId="0" fillId="5" borderId="0" xfId="0" applyFill="1" applyAlignment="1">
      <alignment horizontal="center" vertical="center"/>
    </xf>
    <xf numFmtId="0" fontId="0" fillId="5" borderId="1" xfId="0" applyFill="1" applyBorder="1" applyAlignment="1">
      <alignment horizontal="center" vertical="center"/>
    </xf>
    <xf numFmtId="9" fontId="5" fillId="5" borderId="1" xfId="0" applyNumberFormat="1" applyFont="1" applyFill="1" applyBorder="1" applyAlignment="1">
      <alignment horizontal="center" vertical="center" wrapText="1"/>
    </xf>
    <xf numFmtId="0" fontId="7" fillId="2" borderId="1" xfId="0" applyFont="1" applyFill="1" applyBorder="1" applyAlignment="1">
      <alignment vertical="center" wrapText="1"/>
    </xf>
    <xf numFmtId="168" fontId="0" fillId="2" borderId="1" xfId="1" applyNumberFormat="1" applyFont="1" applyFill="1" applyBorder="1" applyAlignment="1">
      <alignment horizontal="center" vertical="center"/>
    </xf>
    <xf numFmtId="10" fontId="5" fillId="0" borderId="1" xfId="1" applyNumberFormat="1"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1" fontId="5" fillId="2" borderId="1" xfId="0" applyNumberFormat="1" applyFont="1" applyFill="1" applyBorder="1" applyAlignment="1">
      <alignment horizontal="center" vertical="center" wrapText="1"/>
    </xf>
    <xf numFmtId="0" fontId="15" fillId="0" borderId="9" xfId="0" applyFont="1" applyBorder="1" applyAlignment="1"/>
    <xf numFmtId="10" fontId="5" fillId="0" borderId="1" xfId="1" applyNumberFormat="1" applyFont="1" applyBorder="1" applyAlignment="1">
      <alignment horizontal="center" vertical="center" wrapText="1"/>
    </xf>
    <xf numFmtId="1" fontId="5" fillId="0" borderId="1" xfId="1" applyNumberFormat="1" applyFont="1" applyFill="1" applyBorder="1" applyAlignment="1">
      <alignment horizontal="center" vertical="center" wrapText="1"/>
    </xf>
    <xf numFmtId="9" fontId="5" fillId="0" borderId="1" xfId="1" applyFont="1" applyFill="1" applyBorder="1" applyAlignment="1">
      <alignment horizontal="center" vertical="center" wrapText="1"/>
    </xf>
    <xf numFmtId="9"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10" fontId="5" fillId="2" borderId="1" xfId="1" applyNumberFormat="1" applyFont="1" applyFill="1" applyBorder="1" applyAlignment="1">
      <alignment horizontal="center" vertical="center"/>
    </xf>
    <xf numFmtId="0" fontId="3" fillId="2" borderId="0" xfId="0" applyFont="1" applyFill="1" applyAlignment="1">
      <alignment horizontal="center" vertical="center"/>
    </xf>
    <xf numFmtId="0" fontId="3" fillId="0" borderId="0" xfId="0" applyFont="1" applyAlignment="1">
      <alignment horizontal="center" vertical="center"/>
    </xf>
    <xf numFmtId="0" fontId="5" fillId="0" borderId="1" xfId="0" applyFont="1" applyFill="1" applyBorder="1" applyAlignment="1">
      <alignment horizontal="center" vertical="center"/>
    </xf>
    <xf numFmtId="167" fontId="5" fillId="0"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9" fontId="1" fillId="0" borderId="1" xfId="1" applyFont="1" applyBorder="1" applyAlignment="1">
      <alignment horizontal="center" vertical="center"/>
    </xf>
    <xf numFmtId="10" fontId="7" fillId="5" borderId="1" xfId="0" applyNumberFormat="1" applyFont="1" applyFill="1" applyBorder="1" applyAlignment="1">
      <alignment horizontal="center" vertical="center" wrapText="1"/>
    </xf>
    <xf numFmtId="9" fontId="7" fillId="6" borderId="1" xfId="1" applyFont="1" applyFill="1" applyBorder="1" applyAlignment="1">
      <alignment horizontal="center" vertical="center" wrapText="1"/>
    </xf>
    <xf numFmtId="9" fontId="14" fillId="0" borderId="1" xfId="1" applyFont="1" applyFill="1" applyBorder="1" applyAlignment="1">
      <alignment horizontal="center" vertical="center" wrapText="1"/>
    </xf>
    <xf numFmtId="9" fontId="14" fillId="0" borderId="1" xfId="0" applyNumberFormat="1" applyFont="1" applyFill="1" applyBorder="1" applyAlignment="1">
      <alignment horizontal="center" vertical="center" wrapText="1"/>
    </xf>
    <xf numFmtId="10" fontId="3" fillId="0" borderId="1" xfId="0" applyNumberFormat="1" applyFont="1" applyFill="1" applyBorder="1" applyAlignment="1">
      <alignment horizontal="center" vertical="center"/>
    </xf>
    <xf numFmtId="0" fontId="0" fillId="0" borderId="0" xfId="0" applyFill="1"/>
    <xf numFmtId="168" fontId="7" fillId="0" borderId="1" xfId="0" applyNumberFormat="1" applyFont="1" applyFill="1" applyBorder="1" applyAlignment="1">
      <alignment horizontal="center" vertical="center" wrapText="1"/>
    </xf>
    <xf numFmtId="0" fontId="0" fillId="0" borderId="0" xfId="0" applyFont="1" applyFill="1"/>
    <xf numFmtId="0" fontId="0" fillId="2" borderId="0" xfId="0" applyFill="1" applyAlignment="1">
      <alignment horizontal="left" vertical="center"/>
    </xf>
    <xf numFmtId="0" fontId="0" fillId="0" borderId="0" xfId="0" applyAlignment="1">
      <alignment horizontal="left" vertical="center"/>
    </xf>
    <xf numFmtId="168" fontId="0" fillId="0" borderId="1" xfId="0" applyNumberFormat="1" applyFont="1" applyBorder="1" applyAlignment="1">
      <alignment horizontal="center"/>
    </xf>
    <xf numFmtId="168" fontId="0" fillId="0" borderId="15" xfId="0" applyNumberFormat="1" applyFont="1" applyBorder="1" applyAlignment="1">
      <alignment horizontal="center"/>
    </xf>
    <xf numFmtId="168" fontId="0" fillId="0" borderId="15" xfId="1" applyNumberFormat="1" applyFont="1" applyBorder="1" applyAlignment="1">
      <alignment horizontal="center"/>
    </xf>
    <xf numFmtId="9" fontId="7" fillId="5" borderId="1" xfId="1"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4" fillId="0" borderId="9" xfId="0" applyFont="1" applyFill="1" applyBorder="1" applyAlignment="1"/>
    <xf numFmtId="0" fontId="0" fillId="0" borderId="0" xfId="0" applyFill="1" applyAlignment="1">
      <alignment horizontal="center" vertical="center"/>
    </xf>
    <xf numFmtId="168" fontId="5" fillId="0" borderId="1" xfId="1" applyNumberFormat="1" applyFont="1" applyFill="1" applyBorder="1" applyAlignment="1">
      <alignment horizontal="center" vertical="center" wrapText="1"/>
    </xf>
    <xf numFmtId="168" fontId="5" fillId="0" borderId="1" xfId="1" applyNumberFormat="1" applyFont="1" applyFill="1" applyBorder="1" applyAlignment="1">
      <alignment horizontal="center" vertical="center"/>
    </xf>
    <xf numFmtId="0" fontId="0" fillId="5" borderId="1" xfId="0" applyFill="1" applyBorder="1" applyAlignment="1">
      <alignment horizontal="center" vertical="center" wrapText="1"/>
    </xf>
    <xf numFmtId="0" fontId="7" fillId="5" borderId="9" xfId="0" applyFont="1" applyFill="1" applyBorder="1" applyAlignment="1">
      <alignment horizontal="center" vertical="center" wrapText="1"/>
    </xf>
    <xf numFmtId="169" fontId="0" fillId="0" borderId="1" xfId="0" applyNumberFormat="1" applyFont="1" applyBorder="1" applyAlignment="1">
      <alignment horizontal="center" vertical="center"/>
    </xf>
    <xf numFmtId="0" fontId="5" fillId="8" borderId="9" xfId="0" applyFont="1" applyFill="1" applyBorder="1" applyAlignment="1">
      <alignment horizontal="left" vertical="center" wrapText="1"/>
    </xf>
    <xf numFmtId="0" fontId="7" fillId="8" borderId="1" xfId="0" applyFont="1" applyFill="1" applyBorder="1" applyAlignment="1">
      <alignment horizontal="center" vertical="center" wrapText="1"/>
    </xf>
    <xf numFmtId="0" fontId="7" fillId="8" borderId="9" xfId="0" applyFont="1" applyFill="1" applyBorder="1" applyAlignment="1">
      <alignment horizontal="center" vertical="center" wrapText="1"/>
    </xf>
    <xf numFmtId="0" fontId="10" fillId="8" borderId="1" xfId="0" applyFont="1" applyFill="1" applyBorder="1" applyAlignment="1">
      <alignment horizontal="left" vertical="center" wrapText="1"/>
    </xf>
    <xf numFmtId="9" fontId="7" fillId="8" borderId="1" xfId="1" applyFont="1" applyFill="1" applyBorder="1" applyAlignment="1">
      <alignment horizontal="center" vertical="center" wrapText="1"/>
    </xf>
    <xf numFmtId="0" fontId="7" fillId="8" borderId="9" xfId="0" applyFont="1" applyFill="1" applyBorder="1" applyAlignment="1">
      <alignment horizontal="left" vertical="center" wrapText="1"/>
    </xf>
    <xf numFmtId="1" fontId="7" fillId="8" borderId="1" xfId="0" applyNumberFormat="1" applyFont="1" applyFill="1" applyBorder="1" applyAlignment="1">
      <alignment horizontal="center" vertical="center" wrapText="1"/>
    </xf>
    <xf numFmtId="0" fontId="7" fillId="8" borderId="1" xfId="0" applyFont="1" applyFill="1" applyBorder="1" applyAlignment="1">
      <alignment horizontal="left" vertical="center" wrapText="1"/>
    </xf>
    <xf numFmtId="0" fontId="7" fillId="8" borderId="1" xfId="0" applyFont="1" applyFill="1" applyBorder="1" applyAlignment="1">
      <alignment vertical="center" wrapText="1"/>
    </xf>
    <xf numFmtId="2" fontId="7" fillId="8" borderId="1" xfId="0" applyNumberFormat="1" applyFont="1" applyFill="1" applyBorder="1" applyAlignment="1">
      <alignment horizontal="center" vertical="center" wrapText="1"/>
    </xf>
    <xf numFmtId="2" fontId="7" fillId="8" borderId="9" xfId="0" applyNumberFormat="1" applyFont="1" applyFill="1" applyBorder="1" applyAlignment="1">
      <alignment horizontal="center" vertical="center" wrapText="1"/>
    </xf>
    <xf numFmtId="2" fontId="5" fillId="8" borderId="1" xfId="0" applyNumberFormat="1" applyFont="1" applyFill="1" applyBorder="1" applyAlignment="1">
      <alignment horizontal="center" vertical="center" wrapText="1"/>
    </xf>
    <xf numFmtId="2" fontId="7" fillId="8" borderId="1" xfId="1" applyNumberFormat="1" applyFont="1" applyFill="1" applyBorder="1" applyAlignment="1">
      <alignment horizontal="center" vertical="center" wrapText="1"/>
    </xf>
    <xf numFmtId="0" fontId="5" fillId="8" borderId="1" xfId="0" applyFont="1" applyFill="1" applyBorder="1" applyAlignment="1">
      <alignment horizontal="center" vertical="center" wrapText="1"/>
    </xf>
    <xf numFmtId="1" fontId="7" fillId="8" borderId="1" xfId="1" applyNumberFormat="1" applyFont="1" applyFill="1" applyBorder="1" applyAlignment="1">
      <alignment horizontal="center" vertical="center" wrapText="1"/>
    </xf>
    <xf numFmtId="10" fontId="7" fillId="8" borderId="1" xfId="0" applyNumberFormat="1" applyFont="1" applyFill="1" applyBorder="1" applyAlignment="1">
      <alignment horizontal="center" vertical="center" wrapText="1"/>
    </xf>
    <xf numFmtId="10" fontId="7" fillId="8" borderId="1" xfId="3" applyNumberFormat="1" applyFont="1" applyFill="1" applyBorder="1" applyAlignment="1">
      <alignment horizontal="center" vertical="center" wrapText="1"/>
    </xf>
    <xf numFmtId="10" fontId="5" fillId="8" borderId="1" xfId="3" applyNumberFormat="1" applyFont="1" applyFill="1" applyBorder="1" applyAlignment="1">
      <alignment horizontal="center" vertical="center" wrapText="1"/>
    </xf>
    <xf numFmtId="10" fontId="7" fillId="8" borderId="1" xfId="1" applyNumberFormat="1" applyFont="1" applyFill="1" applyBorder="1" applyAlignment="1">
      <alignment horizontal="center" vertical="center" wrapText="1"/>
    </xf>
    <xf numFmtId="168" fontId="7" fillId="8" borderId="1" xfId="1" applyNumberFormat="1" applyFont="1" applyFill="1" applyBorder="1" applyAlignment="1">
      <alignment horizontal="center" vertical="center" wrapText="1"/>
    </xf>
    <xf numFmtId="9" fontId="7" fillId="8" borderId="1" xfId="0" applyNumberFormat="1" applyFont="1" applyFill="1" applyBorder="1" applyAlignment="1">
      <alignment horizontal="center" vertical="center" wrapText="1"/>
    </xf>
    <xf numFmtId="168" fontId="7" fillId="8" borderId="1" xfId="0" applyNumberFormat="1" applyFont="1" applyFill="1" applyBorder="1" applyAlignment="1">
      <alignment horizontal="center" vertical="center" wrapText="1"/>
    </xf>
    <xf numFmtId="0" fontId="7" fillId="8" borderId="1" xfId="0" applyFont="1" applyFill="1" applyBorder="1" applyAlignment="1">
      <alignment horizontal="center" vertical="center"/>
    </xf>
    <xf numFmtId="1" fontId="7" fillId="8" borderId="1" xfId="3" applyNumberFormat="1" applyFont="1" applyFill="1" applyBorder="1" applyAlignment="1">
      <alignment horizontal="center" vertical="center" wrapText="1"/>
    </xf>
    <xf numFmtId="1" fontId="5" fillId="8" borderId="1" xfId="1" applyNumberFormat="1" applyFont="1" applyFill="1" applyBorder="1" applyAlignment="1">
      <alignment horizontal="center" vertical="center" wrapText="1"/>
    </xf>
    <xf numFmtId="0" fontId="5" fillId="8" borderId="1" xfId="0" applyFont="1" applyFill="1" applyBorder="1" applyAlignment="1">
      <alignment horizontal="left" vertical="center" wrapText="1"/>
    </xf>
    <xf numFmtId="0" fontId="10" fillId="3" borderId="1" xfId="0" applyFont="1" applyFill="1" applyBorder="1" applyAlignment="1">
      <alignment horizontal="left" vertical="center" wrapText="1"/>
    </xf>
    <xf numFmtId="10" fontId="7" fillId="0" borderId="1" xfId="3" applyNumberFormat="1" applyFont="1" applyFill="1" applyBorder="1" applyAlignment="1">
      <alignment horizontal="center" vertical="center" wrapText="1"/>
    </xf>
    <xf numFmtId="10" fontId="5" fillId="2" borderId="1" xfId="3" applyNumberFormat="1" applyFont="1" applyFill="1" applyBorder="1" applyAlignment="1">
      <alignment horizontal="center" vertical="center" wrapText="1"/>
    </xf>
    <xf numFmtId="10" fontId="5" fillId="0" borderId="1" xfId="3" applyNumberFormat="1" applyFont="1" applyFill="1" applyBorder="1" applyAlignment="1">
      <alignment horizontal="center" vertical="center" wrapText="1"/>
    </xf>
    <xf numFmtId="9" fontId="7" fillId="9" borderId="1" xfId="1" applyFont="1" applyFill="1" applyBorder="1" applyAlignment="1">
      <alignment horizontal="center" vertical="center" wrapText="1"/>
    </xf>
    <xf numFmtId="168" fontId="7" fillId="9" borderId="1" xfId="1" applyNumberFormat="1" applyFont="1" applyFill="1" applyBorder="1" applyAlignment="1">
      <alignment horizontal="center" vertical="center" wrapText="1"/>
    </xf>
    <xf numFmtId="0" fontId="5" fillId="8" borderId="0" xfId="0" applyFont="1" applyFill="1" applyBorder="1" applyAlignment="1">
      <alignment horizontal="left" vertical="center" wrapText="1"/>
    </xf>
    <xf numFmtId="10" fontId="5" fillId="8" borderId="1" xfId="0" applyNumberFormat="1" applyFont="1" applyFill="1" applyBorder="1" applyAlignment="1">
      <alignment horizontal="center" vertical="center" wrapText="1"/>
    </xf>
    <xf numFmtId="0" fontId="5" fillId="0" borderId="0" xfId="0" applyFont="1" applyFill="1" applyBorder="1" applyAlignment="1">
      <alignment horizontal="left" vertical="center" wrapText="1"/>
    </xf>
    <xf numFmtId="0" fontId="10" fillId="0" borderId="8" xfId="0" applyFont="1" applyBorder="1" applyAlignment="1">
      <alignment horizontal="center" vertical="center" wrapText="1"/>
    </xf>
    <xf numFmtId="0" fontId="10" fillId="0" borderId="9" xfId="0" applyFont="1" applyBorder="1" applyAlignment="1"/>
    <xf numFmtId="0" fontId="2" fillId="0" borderId="9" xfId="0" applyFont="1" applyBorder="1" applyAlignment="1"/>
    <xf numFmtId="0" fontId="10" fillId="0" borderId="9" xfId="0" applyFont="1" applyFill="1" applyBorder="1" applyAlignment="1"/>
    <xf numFmtId="0" fontId="10" fillId="5" borderId="9" xfId="0" applyFont="1" applyFill="1" applyBorder="1" applyAlignment="1"/>
    <xf numFmtId="0" fontId="7" fillId="2" borderId="0" xfId="0" applyFont="1" applyFill="1" applyAlignment="1">
      <alignment wrapText="1"/>
    </xf>
    <xf numFmtId="0" fontId="7" fillId="0" borderId="0" xfId="0" applyFont="1" applyAlignment="1">
      <alignment wrapText="1"/>
    </xf>
    <xf numFmtId="10" fontId="5" fillId="2" borderId="1" xfId="0" applyNumberFormat="1" applyFont="1" applyFill="1" applyBorder="1" applyAlignment="1">
      <alignment horizontal="center" vertical="center" wrapText="1"/>
    </xf>
    <xf numFmtId="168" fontId="7" fillId="2" borderId="1" xfId="0" applyNumberFormat="1" applyFont="1" applyFill="1" applyBorder="1" applyAlignment="1">
      <alignment horizontal="center" vertical="center"/>
    </xf>
    <xf numFmtId="10" fontId="5" fillId="2" borderId="1" xfId="0" applyNumberFormat="1" applyFont="1" applyFill="1" applyBorder="1" applyAlignment="1">
      <alignment horizontal="center" vertical="center"/>
    </xf>
    <xf numFmtId="0" fontId="7" fillId="5" borderId="0" xfId="0" applyFont="1" applyFill="1" applyAlignment="1">
      <alignment horizontal="center" vertical="center"/>
    </xf>
    <xf numFmtId="10" fontId="7" fillId="2" borderId="1" xfId="0" applyNumberFormat="1" applyFont="1" applyFill="1" applyBorder="1" applyAlignment="1">
      <alignment horizontal="center" vertical="center"/>
    </xf>
    <xf numFmtId="10" fontId="7" fillId="0" borderId="1" xfId="1" applyNumberFormat="1" applyFont="1" applyFill="1" applyBorder="1" applyAlignment="1">
      <alignment horizontal="center" vertical="center"/>
    </xf>
    <xf numFmtId="9" fontId="5" fillId="2" borderId="1" xfId="1"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Alignment="1">
      <alignment horizontal="center" vertical="center"/>
    </xf>
    <xf numFmtId="0" fontId="7" fillId="0" borderId="0" xfId="0" applyFont="1" applyFill="1" applyAlignment="1">
      <alignment horizontal="center" vertical="center"/>
    </xf>
    <xf numFmtId="9" fontId="7" fillId="2" borderId="0" xfId="1" applyFont="1" applyFill="1" applyAlignment="1">
      <alignment horizontal="center" vertical="center"/>
    </xf>
    <xf numFmtId="168" fontId="7" fillId="2" borderId="1" xfId="1" applyNumberFormat="1" applyFont="1" applyFill="1" applyBorder="1" applyAlignment="1">
      <alignment horizontal="center" vertical="center"/>
    </xf>
    <xf numFmtId="0" fontId="7" fillId="0" borderId="0" xfId="0" applyFont="1" applyAlignment="1">
      <alignment horizontal="center" vertical="center"/>
    </xf>
    <xf numFmtId="0" fontId="5" fillId="0" borderId="0" xfId="0" applyFont="1" applyAlignment="1">
      <alignment horizontal="center" vertical="center"/>
    </xf>
    <xf numFmtId="9" fontId="7" fillId="0" borderId="0" xfId="1" applyFont="1" applyAlignment="1">
      <alignment horizontal="center" vertical="center"/>
    </xf>
    <xf numFmtId="0" fontId="14" fillId="0" borderId="1" xfId="0" applyFont="1" applyBorder="1" applyAlignment="1">
      <alignment horizontal="center" vertical="center" wrapText="1"/>
    </xf>
    <xf numFmtId="2" fontId="5" fillId="0" borderId="1" xfId="0" applyNumberFormat="1" applyFont="1" applyFill="1" applyBorder="1" applyAlignment="1">
      <alignment horizontal="center" vertical="center" wrapText="1"/>
    </xf>
    <xf numFmtId="0" fontId="14" fillId="7" borderId="9" xfId="0" applyFont="1" applyFill="1" applyBorder="1" applyAlignment="1">
      <alignment horizontal="left" vertical="center" wrapText="1"/>
    </xf>
    <xf numFmtId="0" fontId="14" fillId="0" borderId="9" xfId="0" applyFont="1" applyBorder="1" applyAlignment="1">
      <alignment horizontal="center" vertical="center" wrapText="1"/>
    </xf>
    <xf numFmtId="9" fontId="14" fillId="0" borderId="9" xfId="0" applyNumberFormat="1" applyFont="1" applyBorder="1" applyAlignment="1">
      <alignment horizontal="center" vertical="center" wrapText="1"/>
    </xf>
    <xf numFmtId="1" fontId="7" fillId="0" borderId="9" xfId="0" applyNumberFormat="1" applyFont="1" applyFill="1" applyBorder="1" applyAlignment="1">
      <alignment horizontal="center" vertical="center" wrapText="1"/>
    </xf>
    <xf numFmtId="2" fontId="5" fillId="0" borderId="9" xfId="0" applyNumberFormat="1" applyFont="1" applyFill="1" applyBorder="1" applyAlignment="1">
      <alignment horizontal="center" vertical="center" wrapText="1"/>
    </xf>
    <xf numFmtId="9" fontId="7" fillId="0" borderId="9" xfId="1" applyFont="1" applyBorder="1" applyAlignment="1">
      <alignment horizontal="center" vertical="center" wrapText="1"/>
    </xf>
    <xf numFmtId="0" fontId="7" fillId="2" borderId="0" xfId="0" applyFont="1" applyFill="1" applyAlignment="1">
      <alignment vertical="center"/>
    </xf>
    <xf numFmtId="0" fontId="7" fillId="0" borderId="0" xfId="0" applyFont="1" applyAlignment="1">
      <alignment vertical="center"/>
    </xf>
    <xf numFmtId="0" fontId="17" fillId="0" borderId="1" xfId="0" applyFont="1" applyBorder="1" applyAlignment="1">
      <alignment horizontal="center" vertical="center" wrapText="1"/>
    </xf>
    <xf numFmtId="9" fontId="14" fillId="0" borderId="1" xfId="0" applyNumberFormat="1" applyFont="1" applyBorder="1" applyAlignment="1">
      <alignment horizontal="center" vertical="center" wrapText="1"/>
    </xf>
    <xf numFmtId="0" fontId="14" fillId="4" borderId="1" xfId="0" applyFont="1" applyFill="1" applyBorder="1" applyAlignment="1">
      <alignment horizontal="center" vertical="center" wrapText="1"/>
    </xf>
    <xf numFmtId="9" fontId="5" fillId="2" borderId="1" xfId="3" applyNumberFormat="1" applyFont="1" applyFill="1" applyBorder="1" applyAlignment="1">
      <alignment horizontal="center" vertical="center" wrapText="1"/>
    </xf>
    <xf numFmtId="9" fontId="5" fillId="0" borderId="1" xfId="3" applyNumberFormat="1" applyFont="1" applyFill="1" applyBorder="1" applyAlignment="1">
      <alignment horizontal="center" vertical="center" wrapText="1"/>
    </xf>
    <xf numFmtId="165" fontId="7" fillId="2" borderId="0" xfId="2" applyFont="1" applyFill="1" applyAlignment="1">
      <alignment vertical="center"/>
    </xf>
    <xf numFmtId="0" fontId="10" fillId="2"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168" fontId="5" fillId="2" borderId="1" xfId="1" applyNumberFormat="1" applyFont="1" applyFill="1" applyBorder="1" applyAlignment="1">
      <alignment horizontal="center" vertical="center" wrapText="1"/>
    </xf>
    <xf numFmtId="9" fontId="7" fillId="0" borderId="1" xfId="3" applyNumberFormat="1" applyFont="1" applyFill="1" applyBorder="1" applyAlignment="1">
      <alignment horizontal="center" vertical="center" wrapText="1"/>
    </xf>
    <xf numFmtId="3" fontId="5" fillId="2" borderId="1" xfId="3" applyNumberFormat="1" applyFont="1" applyFill="1" applyBorder="1" applyAlignment="1">
      <alignment horizontal="center" vertical="center" wrapText="1"/>
    </xf>
    <xf numFmtId="9" fontId="7" fillId="2" borderId="0" xfId="0" applyNumberFormat="1" applyFont="1" applyFill="1" applyAlignment="1">
      <alignment horizontal="center" vertical="center"/>
    </xf>
    <xf numFmtId="0" fontId="8" fillId="0" borderId="3" xfId="0" applyFont="1" applyFill="1" applyBorder="1" applyAlignment="1">
      <alignment horizontal="center" vertical="center" wrapText="1"/>
    </xf>
    <xf numFmtId="2" fontId="7" fillId="0" borderId="1" xfId="0" applyNumberFormat="1" applyFont="1" applyFill="1" applyBorder="1" applyAlignment="1">
      <alignment horizontal="center" vertical="center" wrapText="1"/>
    </xf>
    <xf numFmtId="1" fontId="7" fillId="0" borderId="1" xfId="3" applyNumberFormat="1" applyFont="1" applyFill="1" applyBorder="1" applyAlignment="1">
      <alignment horizontal="center" vertical="center" wrapText="1"/>
    </xf>
    <xf numFmtId="168" fontId="0" fillId="0" borderId="0" xfId="0" applyNumberFormat="1" applyFill="1" applyAlignment="1">
      <alignment horizontal="center" vertical="center"/>
    </xf>
    <xf numFmtId="168" fontId="5" fillId="0" borderId="1" xfId="3" applyNumberFormat="1" applyFont="1" applyFill="1" applyBorder="1" applyAlignment="1">
      <alignment horizontal="center" vertical="center" wrapText="1"/>
    </xf>
    <xf numFmtId="9" fontId="7" fillId="0" borderId="1" xfId="1" applyFont="1" applyFill="1" applyBorder="1" applyAlignment="1">
      <alignment horizontal="center" vertical="center"/>
    </xf>
    <xf numFmtId="9" fontId="0" fillId="0" borderId="1" xfId="1" applyFont="1" applyFill="1" applyBorder="1" applyAlignment="1">
      <alignment horizontal="center" vertical="center"/>
    </xf>
    <xf numFmtId="9" fontId="7" fillId="5" borderId="1" xfId="1" applyNumberFormat="1" applyFont="1" applyFill="1" applyBorder="1" applyAlignment="1">
      <alignment horizontal="center" vertical="center" wrapText="1"/>
    </xf>
    <xf numFmtId="1" fontId="7" fillId="5" borderId="1" xfId="0" applyNumberFormat="1" applyFont="1" applyFill="1" applyBorder="1" applyAlignment="1">
      <alignment horizontal="center" vertical="center" wrapText="1"/>
    </xf>
    <xf numFmtId="0" fontId="10" fillId="5" borderId="1" xfId="0" applyFont="1" applyFill="1" applyBorder="1" applyAlignment="1">
      <alignment horizontal="left" vertical="center" wrapText="1"/>
    </xf>
    <xf numFmtId="9" fontId="7" fillId="5" borderId="1" xfId="0" applyNumberFormat="1" applyFont="1" applyFill="1" applyBorder="1" applyAlignment="1">
      <alignment horizontal="center" vertical="center" wrapText="1"/>
    </xf>
    <xf numFmtId="1" fontId="7" fillId="5" borderId="1" xfId="0" applyNumberFormat="1" applyFont="1" applyFill="1" applyBorder="1" applyAlignment="1">
      <alignment horizontal="center" vertical="center"/>
    </xf>
    <xf numFmtId="9" fontId="14" fillId="5" borderId="1" xfId="0" applyNumberFormat="1" applyFont="1" applyFill="1" applyBorder="1" applyAlignment="1">
      <alignment horizontal="center" vertical="center" wrapText="1"/>
    </xf>
    <xf numFmtId="0" fontId="15" fillId="0" borderId="9" xfId="0" applyFont="1" applyFill="1" applyBorder="1" applyAlignment="1"/>
    <xf numFmtId="0" fontId="5" fillId="0" borderId="9" xfId="0" applyFont="1" applyFill="1" applyBorder="1" applyAlignment="1">
      <alignment horizontal="center" vertical="center" wrapText="1"/>
    </xf>
    <xf numFmtId="0" fontId="3" fillId="0" borderId="0" xfId="0" applyFont="1" applyFill="1" applyAlignment="1">
      <alignment horizontal="center" vertical="center"/>
    </xf>
    <xf numFmtId="167" fontId="7" fillId="5" borderId="1" xfId="0" applyNumberFormat="1" applyFont="1" applyFill="1" applyBorder="1" applyAlignment="1">
      <alignment horizontal="center" vertical="center" wrapText="1"/>
    </xf>
    <xf numFmtId="0" fontId="4" fillId="0" borderId="9" xfId="0" applyFont="1" applyFill="1" applyBorder="1" applyAlignment="1">
      <alignment horizontal="center" vertical="center"/>
    </xf>
    <xf numFmtId="0" fontId="2" fillId="0" borderId="3" xfId="0" applyFont="1" applyFill="1" applyBorder="1" applyAlignment="1">
      <alignment horizontal="center" vertical="center" wrapText="1"/>
    </xf>
    <xf numFmtId="9" fontId="7" fillId="0" borderId="1" xfId="1" applyNumberFormat="1" applyFont="1" applyFill="1" applyBorder="1" applyAlignment="1">
      <alignment horizontal="center" vertical="center"/>
    </xf>
    <xf numFmtId="10" fontId="7" fillId="0" borderId="0" xfId="1" applyNumberFormat="1" applyFont="1" applyFill="1" applyAlignment="1">
      <alignment horizontal="center" vertical="center"/>
    </xf>
    <xf numFmtId="168" fontId="7" fillId="0" borderId="9" xfId="1" applyNumberFormat="1" applyFont="1" applyFill="1" applyBorder="1" applyAlignment="1">
      <alignment horizontal="center" vertical="center" wrapText="1"/>
    </xf>
    <xf numFmtId="10" fontId="7" fillId="0" borderId="9" xfId="1" applyNumberFormat="1" applyFont="1" applyFill="1" applyBorder="1" applyAlignment="1">
      <alignment horizontal="center" vertical="center" wrapText="1"/>
    </xf>
    <xf numFmtId="0" fontId="14" fillId="5" borderId="1" xfId="0" applyFont="1" applyFill="1" applyBorder="1" applyAlignment="1">
      <alignment horizontal="center" vertical="center" wrapText="1"/>
    </xf>
    <xf numFmtId="9" fontId="14" fillId="5" borderId="9" xfId="0" applyNumberFormat="1" applyFont="1" applyFill="1" applyBorder="1" applyAlignment="1">
      <alignment horizontal="center" vertical="center" wrapText="1"/>
    </xf>
    <xf numFmtId="1" fontId="7" fillId="5" borderId="1" xfId="3" applyNumberFormat="1" applyFont="1" applyFill="1" applyBorder="1" applyAlignment="1">
      <alignment horizontal="center" vertical="center" wrapText="1"/>
    </xf>
    <xf numFmtId="10" fontId="7" fillId="5" borderId="1" xfId="0" applyNumberFormat="1" applyFont="1" applyFill="1" applyBorder="1" applyAlignment="1">
      <alignment horizontal="center" vertical="center"/>
    </xf>
    <xf numFmtId="10" fontId="7" fillId="5" borderId="1" xfId="1" applyNumberFormat="1" applyFont="1" applyFill="1" applyBorder="1" applyAlignment="1">
      <alignment horizontal="center" vertical="center"/>
    </xf>
    <xf numFmtId="168" fontId="7" fillId="5" borderId="1" xfId="3" applyNumberFormat="1" applyFont="1" applyFill="1" applyBorder="1" applyAlignment="1">
      <alignment horizontal="center" vertical="center" wrapText="1"/>
    </xf>
    <xf numFmtId="168" fontId="7" fillId="5" borderId="1" xfId="0" applyNumberFormat="1" applyFont="1" applyFill="1" applyBorder="1" applyAlignment="1">
      <alignment horizontal="center" vertical="center" wrapText="1"/>
    </xf>
    <xf numFmtId="168" fontId="5" fillId="5" borderId="1" xfId="0" applyNumberFormat="1" applyFont="1" applyFill="1" applyBorder="1" applyAlignment="1">
      <alignment horizontal="center" vertical="center" wrapText="1"/>
    </xf>
    <xf numFmtId="168" fontId="7" fillId="5" borderId="1" xfId="1" applyNumberFormat="1" applyFont="1" applyFill="1" applyBorder="1" applyAlignment="1">
      <alignment horizontal="center" vertical="center" wrapText="1"/>
    </xf>
    <xf numFmtId="168" fontId="7" fillId="5" borderId="1" xfId="0" applyNumberFormat="1" applyFont="1" applyFill="1" applyBorder="1" applyAlignment="1">
      <alignment horizontal="center" vertical="center"/>
    </xf>
    <xf numFmtId="9" fontId="5" fillId="5" borderId="1" xfId="1" applyFont="1" applyFill="1" applyBorder="1" applyAlignment="1">
      <alignment horizontal="center" vertical="center" wrapText="1"/>
    </xf>
    <xf numFmtId="9" fontId="7" fillId="8" borderId="1" xfId="1" applyNumberFormat="1" applyFont="1" applyFill="1" applyBorder="1" applyAlignment="1">
      <alignment horizontal="center" vertical="center" wrapText="1"/>
    </xf>
    <xf numFmtId="9" fontId="7" fillId="0" borderId="1" xfId="1" applyNumberFormat="1" applyFont="1" applyFill="1" applyBorder="1" applyAlignment="1">
      <alignment horizontal="center" vertical="center" wrapText="1"/>
    </xf>
    <xf numFmtId="166" fontId="7" fillId="5" borderId="1" xfId="3" applyNumberFormat="1" applyFont="1" applyFill="1" applyBorder="1" applyAlignment="1">
      <alignment horizontal="center" vertical="center" wrapText="1"/>
    </xf>
    <xf numFmtId="170" fontId="7" fillId="0" borderId="1" xfId="0" applyNumberFormat="1" applyFont="1" applyFill="1" applyBorder="1" applyAlignment="1">
      <alignment horizontal="center" vertical="center" wrapText="1"/>
    </xf>
    <xf numFmtId="0" fontId="7" fillId="0" borderId="0" xfId="0" applyFont="1" applyFill="1"/>
    <xf numFmtId="0" fontId="7" fillId="0" borderId="0" xfId="0" applyFont="1" applyFill="1" applyAlignment="1">
      <alignment vertical="center"/>
    </xf>
    <xf numFmtId="9" fontId="5" fillId="0" borderId="1" xfId="1" applyFont="1" applyBorder="1" applyAlignment="1">
      <alignment horizontal="center" vertical="center" wrapText="1"/>
    </xf>
    <xf numFmtId="9" fontId="7" fillId="5" borderId="9" xfId="0" applyNumberFormat="1" applyFont="1" applyFill="1" applyBorder="1" applyAlignment="1">
      <alignment horizontal="center" vertical="center" wrapText="1"/>
    </xf>
    <xf numFmtId="168" fontId="7" fillId="5" borderId="9" xfId="0" applyNumberFormat="1" applyFont="1" applyFill="1" applyBorder="1" applyAlignment="1">
      <alignment horizontal="center" vertical="center" wrapText="1"/>
    </xf>
    <xf numFmtId="167" fontId="5" fillId="5"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9" fontId="5" fillId="2" borderId="1" xfId="1" applyFont="1" applyFill="1" applyBorder="1" applyAlignment="1">
      <alignment horizontal="center" vertical="center" wrapText="1"/>
    </xf>
    <xf numFmtId="10" fontId="5" fillId="0" borderId="1" xfId="0" applyNumberFormat="1" applyFont="1" applyBorder="1" applyAlignment="1">
      <alignment horizontal="center" vertical="center" wrapText="1"/>
    </xf>
    <xf numFmtId="168" fontId="5" fillId="8" borderId="1" xfId="1"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0" fontId="18" fillId="0" borderId="9" xfId="0" applyFont="1" applyBorder="1" applyAlignment="1"/>
    <xf numFmtId="168" fontId="5" fillId="0" borderId="1" xfId="0" applyNumberFormat="1" applyFont="1" applyFill="1" applyBorder="1" applyAlignment="1">
      <alignment horizontal="center" vertical="center" wrapText="1"/>
    </xf>
    <xf numFmtId="0" fontId="5" fillId="0" borderId="9" xfId="0" applyFont="1" applyBorder="1" applyAlignment="1"/>
    <xf numFmtId="9" fontId="5" fillId="2" borderId="1" xfId="0" applyNumberFormat="1" applyFont="1" applyFill="1" applyBorder="1" applyAlignment="1">
      <alignment horizontal="center" vertical="center"/>
    </xf>
    <xf numFmtId="0" fontId="5" fillId="2" borderId="9" xfId="0" applyFont="1" applyFill="1" applyBorder="1" applyAlignment="1">
      <alignment horizontal="center" vertical="center" wrapText="1"/>
    </xf>
    <xf numFmtId="9" fontId="5" fillId="0" borderId="1" xfId="0" applyNumberFormat="1" applyFont="1" applyBorder="1" applyAlignment="1">
      <alignment horizontal="center" vertical="center" wrapText="1"/>
    </xf>
    <xf numFmtId="0" fontId="10" fillId="0" borderId="8"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2" fillId="0" borderId="8"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6"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2" fillId="3" borderId="1" xfId="0" applyFont="1" applyFill="1" applyBorder="1" applyAlignment="1">
      <alignment horizontal="left" wrapText="1"/>
    </xf>
    <xf numFmtId="0" fontId="10" fillId="3" borderId="1" xfId="0" applyFont="1" applyFill="1" applyBorder="1" applyAlignment="1">
      <alignment horizontal="left"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2" borderId="10"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3" borderId="8" xfId="0" applyFont="1" applyFill="1" applyBorder="1" applyAlignment="1">
      <alignment horizontal="left" vertical="center" wrapText="1"/>
    </xf>
    <xf numFmtId="0" fontId="10" fillId="3" borderId="8" xfId="0" applyFont="1" applyFill="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3" borderId="9" xfId="0" applyFont="1" applyFill="1" applyBorder="1" applyAlignment="1">
      <alignment horizontal="left" vertical="center" wrapText="1"/>
    </xf>
    <xf numFmtId="0" fontId="10" fillId="3" borderId="9" xfId="0" applyFont="1" applyFill="1" applyBorder="1" applyAlignment="1">
      <alignment horizontal="left" vertical="center" wrapText="1"/>
    </xf>
    <xf numFmtId="0" fontId="10" fillId="0" borderId="1" xfId="0" applyFont="1" applyFill="1" applyBorder="1" applyAlignment="1">
      <alignment horizontal="center" wrapText="1"/>
    </xf>
    <xf numFmtId="0" fontId="2" fillId="3" borderId="15" xfId="0" applyFont="1" applyFill="1" applyBorder="1" applyAlignment="1">
      <alignment horizontal="left" wrapText="1"/>
    </xf>
    <xf numFmtId="0" fontId="2" fillId="3" borderId="17" xfId="0" applyFont="1" applyFill="1" applyBorder="1" applyAlignment="1">
      <alignment horizontal="left" wrapText="1"/>
    </xf>
    <xf numFmtId="0" fontId="2" fillId="3" borderId="16" xfId="0" applyFont="1" applyFill="1" applyBorder="1" applyAlignment="1">
      <alignment horizontal="left" wrapText="1"/>
    </xf>
    <xf numFmtId="0" fontId="2" fillId="3" borderId="15"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2" fillId="3" borderId="16" xfId="0" applyFont="1" applyFill="1" applyBorder="1" applyAlignment="1">
      <alignment horizontal="left" vertical="center" wrapText="1"/>
    </xf>
    <xf numFmtId="0" fontId="10" fillId="0" borderId="12" xfId="0" applyFont="1" applyFill="1" applyBorder="1" applyAlignment="1">
      <alignment horizontal="center" vertical="center" wrapText="1"/>
    </xf>
    <xf numFmtId="0" fontId="17" fillId="0" borderId="1" xfId="0" applyFont="1" applyBorder="1" applyAlignment="1">
      <alignment horizontal="center" vertical="center" wrapText="1"/>
    </xf>
    <xf numFmtId="0" fontId="10" fillId="3" borderId="12" xfId="0" applyFont="1" applyFill="1" applyBorder="1" applyAlignment="1">
      <alignment horizontal="left" vertical="center" wrapText="1"/>
    </xf>
    <xf numFmtId="9" fontId="1" fillId="0" borderId="15" xfId="1" applyNumberFormat="1" applyFont="1" applyBorder="1" applyAlignment="1">
      <alignment horizontal="center" vertical="center"/>
    </xf>
    <xf numFmtId="0" fontId="1" fillId="0" borderId="16" xfId="1" applyNumberFormat="1"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5" xfId="0" applyFont="1" applyBorder="1" applyAlignment="1">
      <alignment horizontal="center" vertical="center"/>
    </xf>
    <xf numFmtId="169" fontId="0" fillId="0" borderId="15" xfId="0" applyNumberFormat="1" applyFont="1" applyBorder="1" applyAlignment="1">
      <alignment horizontal="center"/>
    </xf>
    <xf numFmtId="169" fontId="0" fillId="0" borderId="16" xfId="0" applyNumberFormat="1" applyFont="1" applyBorder="1" applyAlignment="1">
      <alignment horizontal="center"/>
    </xf>
    <xf numFmtId="9" fontId="1" fillId="0" borderId="15" xfId="1" applyFont="1" applyBorder="1" applyAlignment="1">
      <alignment horizontal="center"/>
    </xf>
    <xf numFmtId="9" fontId="1" fillId="0" borderId="16" xfId="1" applyFont="1" applyBorder="1" applyAlignment="1">
      <alignment horizontal="center"/>
    </xf>
  </cellXfs>
  <cellStyles count="4">
    <cellStyle name="Millares" xfId="2" builtinId="3"/>
    <cellStyle name="Moneda" xfId="3" builtinId="4"/>
    <cellStyle name="Normal" xfId="0" builtinId="0"/>
    <cellStyle name="Porcentaj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1247775</xdr:colOff>
      <xdr:row>0</xdr:row>
      <xdr:rowOff>101598</xdr:rowOff>
    </xdr:from>
    <xdr:to>
      <xdr:col>1</xdr:col>
      <xdr:colOff>497417</xdr:colOff>
      <xdr:row>1</xdr:row>
      <xdr:rowOff>244071</xdr:rowOff>
    </xdr:to>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7775" y="101598"/>
          <a:ext cx="2212975" cy="745723"/>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1247775</xdr:colOff>
      <xdr:row>0</xdr:row>
      <xdr:rowOff>101598</xdr:rowOff>
    </xdr:from>
    <xdr:to>
      <xdr:col>2</xdr:col>
      <xdr:colOff>19050</xdr:colOff>
      <xdr:row>1</xdr:row>
      <xdr:rowOff>244071</xdr:rowOff>
    </xdr:to>
    <xdr:pic>
      <xdr:nvPicPr>
        <xdr:cNvPr id="2" name="Imagen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7775" y="101598"/>
          <a:ext cx="2800350" cy="742548"/>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1247775</xdr:colOff>
      <xdr:row>0</xdr:row>
      <xdr:rowOff>101598</xdr:rowOff>
    </xdr:from>
    <xdr:to>
      <xdr:col>2</xdr:col>
      <xdr:colOff>19050</xdr:colOff>
      <xdr:row>1</xdr:row>
      <xdr:rowOff>244071</xdr:rowOff>
    </xdr:to>
    <xdr:pic>
      <xdr:nvPicPr>
        <xdr:cNvPr id="2" name="Imagen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7775" y="101598"/>
          <a:ext cx="2800350" cy="742548"/>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1247775</xdr:colOff>
      <xdr:row>0</xdr:row>
      <xdr:rowOff>101598</xdr:rowOff>
    </xdr:from>
    <xdr:to>
      <xdr:col>2</xdr:col>
      <xdr:colOff>19050</xdr:colOff>
      <xdr:row>1</xdr:row>
      <xdr:rowOff>244071</xdr:rowOff>
    </xdr:to>
    <xdr:pic>
      <xdr:nvPicPr>
        <xdr:cNvPr id="2" name="Imagen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7775" y="101598"/>
          <a:ext cx="2800350" cy="742548"/>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1247775</xdr:colOff>
      <xdr:row>0</xdr:row>
      <xdr:rowOff>101598</xdr:rowOff>
    </xdr:from>
    <xdr:to>
      <xdr:col>2</xdr:col>
      <xdr:colOff>19050</xdr:colOff>
      <xdr:row>1</xdr:row>
      <xdr:rowOff>244071</xdr:rowOff>
    </xdr:to>
    <xdr:pic>
      <xdr:nvPicPr>
        <xdr:cNvPr id="2" name="Imagen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7775" y="101598"/>
          <a:ext cx="2800350" cy="742548"/>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1247775</xdr:colOff>
      <xdr:row>0</xdr:row>
      <xdr:rowOff>101598</xdr:rowOff>
    </xdr:from>
    <xdr:to>
      <xdr:col>2</xdr:col>
      <xdr:colOff>19050</xdr:colOff>
      <xdr:row>1</xdr:row>
      <xdr:rowOff>244071</xdr:rowOff>
    </xdr:to>
    <xdr:pic>
      <xdr:nvPicPr>
        <xdr:cNvPr id="2" name="Imagen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7775" y="101598"/>
          <a:ext cx="2800350" cy="742548"/>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114300</xdr:colOff>
      <xdr:row>1</xdr:row>
      <xdr:rowOff>85726</xdr:rowOff>
    </xdr:from>
    <xdr:to>
      <xdr:col>1</xdr:col>
      <xdr:colOff>1647824</xdr:colOff>
      <xdr:row>2</xdr:row>
      <xdr:rowOff>466726</xdr:rowOff>
    </xdr:to>
    <xdr:pic>
      <xdr:nvPicPr>
        <xdr:cNvPr id="2" name="Imagen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76300" y="276226"/>
          <a:ext cx="1533524" cy="57150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83"/>
  <sheetViews>
    <sheetView tabSelected="1" zoomScaleNormal="100" workbookViewId="0">
      <pane xSplit="1" ySplit="8" topLeftCell="B9" activePane="bottomRight" state="frozen"/>
      <selection pane="topRight" activeCell="B1" sqref="B1"/>
      <selection pane="bottomLeft" activeCell="A9" sqref="A9"/>
      <selection pane="bottomRight" activeCell="D9" sqref="D9"/>
    </sheetView>
  </sheetViews>
  <sheetFormatPr baseColWidth="10" defaultRowHeight="15" x14ac:dyDescent="0.25"/>
  <cols>
    <col min="1" max="1" width="38.85546875" customWidth="1"/>
    <col min="2" max="2" width="16.5703125" style="2" customWidth="1"/>
    <col min="3" max="3" width="16.140625" style="2" customWidth="1"/>
    <col min="4" max="4" width="15.85546875" style="127" customWidth="1"/>
    <col min="5" max="5" width="14.140625" style="2" customWidth="1"/>
    <col min="6" max="6" width="10.5703125" style="2" customWidth="1"/>
    <col min="7" max="7" width="9.5703125" style="2" customWidth="1"/>
    <col min="8" max="8" width="10.5703125" style="2" bestFit="1" customWidth="1"/>
    <col min="9" max="9" width="10" style="127" bestFit="1" customWidth="1"/>
    <col min="10" max="10" width="9.5703125" style="149" customWidth="1"/>
    <col min="11" max="11" width="10.5703125" style="2" bestFit="1" customWidth="1"/>
    <col min="12" max="12" width="9.5703125" style="149" bestFit="1" customWidth="1"/>
    <col min="13" max="13" width="9.5703125" style="149" customWidth="1"/>
    <col min="14" max="14" width="10.5703125" style="110" bestFit="1" customWidth="1"/>
    <col min="15" max="15" width="9.5703125" style="110" bestFit="1" customWidth="1"/>
    <col min="16" max="16" width="11.7109375" style="2" customWidth="1"/>
    <col min="17" max="17" width="12.7109375" style="2" customWidth="1"/>
    <col min="18" max="18" width="11.28515625" style="23" customWidth="1"/>
    <col min="19" max="19" width="31.42578125" style="2" bestFit="1" customWidth="1"/>
    <col min="20" max="20" width="28.7109375" style="13" customWidth="1"/>
    <col min="21" max="43" width="11.42578125" style="13"/>
  </cols>
  <sheetData>
    <row r="1" spans="1:53" s="7" customFormat="1" ht="47.25" customHeight="1" x14ac:dyDescent="0.25">
      <c r="A1" s="307"/>
      <c r="B1" s="307"/>
      <c r="C1" s="307"/>
      <c r="D1" s="307"/>
      <c r="E1" s="307"/>
      <c r="F1" s="309" t="s">
        <v>13</v>
      </c>
      <c r="G1" s="309"/>
      <c r="H1" s="309"/>
      <c r="I1" s="309"/>
      <c r="J1" s="309"/>
      <c r="K1" s="309"/>
      <c r="L1" s="309"/>
      <c r="M1" s="309"/>
      <c r="N1" s="309"/>
      <c r="O1" s="309"/>
      <c r="P1" s="309"/>
      <c r="Q1" s="309"/>
      <c r="R1" s="309"/>
      <c r="S1" s="309"/>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row>
    <row r="2" spans="1:53" s="7" customFormat="1" ht="24" customHeight="1" x14ac:dyDescent="0.25">
      <c r="A2" s="308"/>
      <c r="B2" s="308"/>
      <c r="C2" s="308"/>
      <c r="D2" s="308"/>
      <c r="E2" s="308"/>
      <c r="F2" s="310" t="s">
        <v>18</v>
      </c>
      <c r="G2" s="311"/>
      <c r="H2" s="310" t="s">
        <v>19</v>
      </c>
      <c r="I2" s="312"/>
      <c r="J2" s="312"/>
      <c r="K2" s="312"/>
      <c r="L2" s="311"/>
      <c r="M2" s="234"/>
      <c r="N2" s="310" t="s">
        <v>8</v>
      </c>
      <c r="O2" s="312"/>
      <c r="P2" s="312"/>
      <c r="Q2" s="312"/>
      <c r="R2" s="312"/>
      <c r="S2" s="311"/>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row>
    <row r="3" spans="1:53" s="7" customFormat="1" ht="15.75" x14ac:dyDescent="0.25">
      <c r="A3" s="315"/>
      <c r="B3" s="316"/>
      <c r="C3" s="316"/>
      <c r="D3" s="316"/>
      <c r="E3" s="316"/>
      <c r="F3" s="316"/>
      <c r="G3" s="316"/>
      <c r="H3" s="316"/>
      <c r="I3" s="316"/>
      <c r="J3" s="316"/>
      <c r="K3" s="316"/>
      <c r="L3" s="316"/>
      <c r="M3" s="316"/>
      <c r="N3" s="316"/>
      <c r="O3" s="316"/>
      <c r="P3" s="316"/>
      <c r="Q3" s="316"/>
      <c r="R3" s="316"/>
      <c r="S3" s="317"/>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row>
    <row r="4" spans="1:53" s="7" customFormat="1" ht="15.75" x14ac:dyDescent="0.25">
      <c r="A4" s="318"/>
      <c r="B4" s="319"/>
      <c r="C4" s="8"/>
      <c r="D4" s="8"/>
      <c r="E4" s="8"/>
      <c r="F4" s="8"/>
      <c r="G4" s="8"/>
      <c r="H4" s="8"/>
      <c r="I4" s="8"/>
      <c r="J4" s="146"/>
      <c r="K4" s="8"/>
      <c r="L4" s="146"/>
      <c r="M4" s="146"/>
      <c r="N4" s="103"/>
      <c r="O4" s="103"/>
      <c r="P4" s="8"/>
      <c r="Q4" s="8"/>
      <c r="R4" s="19"/>
      <c r="S4" s="9"/>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row>
    <row r="5" spans="1:53" s="7" customFormat="1" ht="15.75" x14ac:dyDescent="0.25">
      <c r="A5" s="10"/>
      <c r="B5" s="11"/>
      <c r="C5" s="11"/>
      <c r="D5" s="11"/>
      <c r="E5" s="11"/>
      <c r="F5" s="11"/>
      <c r="G5" s="11"/>
      <c r="H5" s="11"/>
      <c r="I5" s="11"/>
      <c r="J5" s="147"/>
      <c r="K5" s="11"/>
      <c r="L5" s="147"/>
      <c r="M5" s="147"/>
      <c r="N5" s="104"/>
      <c r="O5" s="104"/>
      <c r="P5" s="11"/>
      <c r="Q5" s="11"/>
      <c r="R5" s="20"/>
      <c r="S5" s="12"/>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row>
    <row r="6" spans="1:53" ht="18.75" x14ac:dyDescent="0.3">
      <c r="A6" s="89" t="s">
        <v>20</v>
      </c>
      <c r="B6" s="89"/>
      <c r="C6" s="89"/>
      <c r="D6" s="284"/>
      <c r="E6" s="89"/>
      <c r="F6" s="89"/>
      <c r="G6" s="89"/>
      <c r="H6" s="89"/>
      <c r="I6" s="119"/>
      <c r="J6" s="148"/>
      <c r="K6" s="89"/>
      <c r="L6" s="148"/>
      <c r="M6" s="148"/>
      <c r="N6" s="105"/>
      <c r="O6" s="105"/>
      <c r="P6" s="89"/>
      <c r="Q6" s="89"/>
      <c r="R6" s="89"/>
      <c r="S6" s="89"/>
    </row>
    <row r="7" spans="1:53" s="4" customFormat="1" ht="54.75" customHeight="1" x14ac:dyDescent="0.25">
      <c r="A7" s="27" t="s">
        <v>21</v>
      </c>
      <c r="B7" s="5" t="s">
        <v>5</v>
      </c>
      <c r="C7" s="3" t="s">
        <v>7</v>
      </c>
      <c r="D7" s="279" t="s">
        <v>6</v>
      </c>
      <c r="E7" s="3" t="s">
        <v>14</v>
      </c>
      <c r="F7" s="3" t="s">
        <v>10</v>
      </c>
      <c r="G7" s="94" t="s">
        <v>11</v>
      </c>
      <c r="H7" s="3" t="s">
        <v>15</v>
      </c>
      <c r="I7" s="3" t="s">
        <v>186</v>
      </c>
      <c r="J7" s="94" t="s">
        <v>187</v>
      </c>
      <c r="K7" s="3" t="s">
        <v>16</v>
      </c>
      <c r="L7" s="94" t="s">
        <v>213</v>
      </c>
      <c r="M7" s="94" t="s">
        <v>214</v>
      </c>
      <c r="N7" s="106" t="s">
        <v>17</v>
      </c>
      <c r="O7" s="106" t="s">
        <v>234</v>
      </c>
      <c r="P7" s="3" t="s">
        <v>3</v>
      </c>
      <c r="Q7" s="3" t="s">
        <v>12</v>
      </c>
      <c r="R7" s="21" t="s">
        <v>4</v>
      </c>
      <c r="S7" s="3" t="s">
        <v>2</v>
      </c>
      <c r="T7" s="14"/>
      <c r="U7" s="14"/>
      <c r="V7" s="14"/>
      <c r="W7" s="14"/>
      <c r="X7" s="14"/>
      <c r="Y7" s="14"/>
      <c r="Z7" s="14"/>
      <c r="AA7" s="14"/>
      <c r="AB7" s="14"/>
      <c r="AC7" s="14"/>
      <c r="AD7" s="14"/>
      <c r="AE7" s="14"/>
      <c r="AF7" s="14"/>
      <c r="AG7" s="14"/>
      <c r="AH7" s="14"/>
      <c r="AI7" s="14"/>
      <c r="AJ7" s="14"/>
      <c r="AK7" s="14"/>
      <c r="AL7" s="14"/>
      <c r="AM7" s="14"/>
      <c r="AN7" s="14"/>
      <c r="AO7" s="14"/>
      <c r="AP7" s="14"/>
      <c r="AQ7" s="14"/>
    </row>
    <row r="8" spans="1:53" s="4" customFormat="1" ht="15.75" x14ac:dyDescent="0.25">
      <c r="A8" s="313" t="s">
        <v>0</v>
      </c>
      <c r="B8" s="314"/>
      <c r="C8" s="314"/>
      <c r="D8" s="314"/>
      <c r="E8" s="314"/>
      <c r="F8" s="314"/>
      <c r="G8" s="314"/>
      <c r="H8" s="314"/>
      <c r="I8" s="314"/>
      <c r="J8" s="314"/>
      <c r="K8" s="314"/>
      <c r="L8" s="314"/>
      <c r="M8" s="314"/>
      <c r="N8" s="314"/>
      <c r="O8" s="314"/>
      <c r="P8" s="314"/>
      <c r="Q8" s="314"/>
      <c r="R8" s="314"/>
      <c r="S8" s="314"/>
      <c r="T8" s="14"/>
      <c r="U8" s="14"/>
      <c r="V8" s="14"/>
      <c r="W8" s="14"/>
      <c r="X8" s="14"/>
      <c r="Y8" s="14"/>
      <c r="Z8" s="14"/>
      <c r="AA8" s="14"/>
      <c r="AB8" s="14"/>
      <c r="AC8" s="14"/>
      <c r="AD8" s="14"/>
      <c r="AE8" s="14"/>
      <c r="AF8" s="14"/>
      <c r="AG8" s="14"/>
      <c r="AH8" s="14"/>
      <c r="AI8" s="14"/>
      <c r="AJ8" s="14"/>
      <c r="AK8" s="14"/>
      <c r="AL8" s="14"/>
      <c r="AM8" s="14"/>
      <c r="AN8" s="14"/>
      <c r="AO8" s="14"/>
      <c r="AP8" s="14"/>
      <c r="AQ8" s="14"/>
    </row>
    <row r="9" spans="1:53" s="17" customFormat="1" ht="27.75" customHeight="1" x14ac:dyDescent="0.25">
      <c r="A9" s="31" t="s">
        <v>210</v>
      </c>
      <c r="B9" s="33" t="s">
        <v>43</v>
      </c>
      <c r="C9" s="32" t="s">
        <v>30</v>
      </c>
      <c r="D9" s="116">
        <v>3.6999999999999998E-2</v>
      </c>
      <c r="E9" s="34">
        <v>0.1</v>
      </c>
      <c r="F9" s="35"/>
      <c r="G9" s="75">
        <v>3.6999999999999998E-2</v>
      </c>
      <c r="H9" s="35"/>
      <c r="I9" s="115">
        <v>6.08E-2</v>
      </c>
      <c r="J9" s="77">
        <v>5.5E-2</v>
      </c>
      <c r="K9" s="35"/>
      <c r="L9" s="77">
        <v>7.5499999999999998E-2</v>
      </c>
      <c r="M9" s="77">
        <v>5.7599999999999998E-2</v>
      </c>
      <c r="N9" s="107"/>
      <c r="O9" s="244">
        <v>0.16</v>
      </c>
      <c r="P9" s="42">
        <f>O9</f>
        <v>0.16</v>
      </c>
      <c r="Q9" s="37">
        <v>1</v>
      </c>
      <c r="R9" s="38">
        <v>1</v>
      </c>
      <c r="S9" s="290" t="s">
        <v>48</v>
      </c>
      <c r="T9" s="18"/>
      <c r="U9" s="18"/>
      <c r="V9" s="18"/>
      <c r="W9" s="18"/>
      <c r="X9" s="18"/>
      <c r="Y9" s="18"/>
      <c r="Z9" s="18"/>
      <c r="AA9" s="18"/>
      <c r="AB9" s="18"/>
      <c r="AC9" s="18"/>
      <c r="AD9" s="18"/>
      <c r="AE9" s="18"/>
      <c r="AF9" s="18"/>
      <c r="AG9" s="18"/>
      <c r="AH9" s="18"/>
      <c r="AI9" s="18"/>
      <c r="AJ9" s="18"/>
    </row>
    <row r="10" spans="1:53" s="17" customFormat="1" ht="31.5" x14ac:dyDescent="0.25">
      <c r="A10" s="66" t="s">
        <v>211</v>
      </c>
      <c r="B10" s="33" t="s">
        <v>43</v>
      </c>
      <c r="C10" s="35" t="s">
        <v>30</v>
      </c>
      <c r="D10" s="116">
        <v>0.37959999999999999</v>
      </c>
      <c r="E10" s="42">
        <v>0.2</v>
      </c>
      <c r="F10" s="35"/>
      <c r="G10" s="74">
        <v>0.37959999999999999</v>
      </c>
      <c r="H10" s="33"/>
      <c r="I10" s="115">
        <v>0.44340000000000002</v>
      </c>
      <c r="J10" s="77">
        <v>0.59250000000000003</v>
      </c>
      <c r="K10" s="29"/>
      <c r="L10" s="77">
        <v>0.64149999999999996</v>
      </c>
      <c r="M10" s="77">
        <v>0.65380000000000005</v>
      </c>
      <c r="N10" s="107"/>
      <c r="O10" s="244">
        <v>0.56000000000000005</v>
      </c>
      <c r="P10" s="42">
        <f>O10</f>
        <v>0.56000000000000005</v>
      </c>
      <c r="Q10" s="37">
        <v>1</v>
      </c>
      <c r="R10" s="38">
        <v>1</v>
      </c>
      <c r="S10" s="291"/>
      <c r="T10" s="18"/>
      <c r="U10" s="18"/>
      <c r="V10" s="18"/>
      <c r="W10" s="18"/>
      <c r="X10" s="18"/>
      <c r="Y10" s="18"/>
      <c r="Z10" s="18"/>
      <c r="AA10" s="18"/>
      <c r="AB10" s="18"/>
      <c r="AC10" s="18"/>
      <c r="AD10" s="18"/>
      <c r="AE10" s="18"/>
      <c r="AF10" s="18"/>
      <c r="AG10" s="18"/>
      <c r="AH10" s="18"/>
      <c r="AI10" s="18"/>
      <c r="AJ10" s="18"/>
    </row>
    <row r="11" spans="1:53" s="17" customFormat="1" ht="31.5" x14ac:dyDescent="0.25">
      <c r="A11" s="31" t="s">
        <v>31</v>
      </c>
      <c r="B11" s="33" t="s">
        <v>44</v>
      </c>
      <c r="C11" s="35" t="s">
        <v>30</v>
      </c>
      <c r="D11" s="78">
        <v>0.74</v>
      </c>
      <c r="E11" s="39">
        <v>1</v>
      </c>
      <c r="F11" s="35"/>
      <c r="G11" s="87">
        <v>0.74</v>
      </c>
      <c r="H11" s="33"/>
      <c r="I11" s="115">
        <v>0.13150000000000001</v>
      </c>
      <c r="J11" s="42">
        <v>0.96</v>
      </c>
      <c r="K11" s="29"/>
      <c r="L11" s="37">
        <v>0.78</v>
      </c>
      <c r="M11" s="77">
        <v>0.97440000000000004</v>
      </c>
      <c r="N11" s="107"/>
      <c r="O11" s="132">
        <v>9.2999999999999999E-2</v>
      </c>
      <c r="P11" s="42">
        <f>O11</f>
        <v>9.2999999999999999E-2</v>
      </c>
      <c r="Q11" s="37">
        <f>P11/E11</f>
        <v>9.2999999999999999E-2</v>
      </c>
      <c r="R11" s="38">
        <f>P11/E11</f>
        <v>9.2999999999999999E-2</v>
      </c>
      <c r="S11" s="291"/>
      <c r="T11" s="18"/>
      <c r="U11" s="18"/>
      <c r="V11" s="18"/>
      <c r="W11" s="18"/>
      <c r="X11" s="18"/>
      <c r="Y11" s="18"/>
      <c r="Z11" s="18"/>
      <c r="AA11" s="18"/>
      <c r="AB11" s="18"/>
      <c r="AC11" s="18"/>
      <c r="AD11" s="18"/>
      <c r="AE11" s="18"/>
      <c r="AF11" s="18"/>
      <c r="AG11" s="18"/>
      <c r="AH11" s="18"/>
      <c r="AI11" s="18"/>
      <c r="AJ11" s="18"/>
    </row>
    <row r="12" spans="1:53" s="17" customFormat="1" ht="15.75" x14ac:dyDescent="0.25">
      <c r="A12" s="163" t="s">
        <v>32</v>
      </c>
      <c r="B12" s="156" t="s">
        <v>44</v>
      </c>
      <c r="C12" s="156" t="s">
        <v>34</v>
      </c>
      <c r="D12" s="166">
        <v>2.78</v>
      </c>
      <c r="E12" s="164">
        <v>2.4700000000000002</v>
      </c>
      <c r="F12" s="156"/>
      <c r="G12" s="165">
        <v>2.78</v>
      </c>
      <c r="H12" s="156"/>
      <c r="I12" s="166">
        <v>2.9</v>
      </c>
      <c r="J12" s="167">
        <v>2.5499999999999998</v>
      </c>
      <c r="K12" s="156"/>
      <c r="L12" s="33">
        <v>2.52</v>
      </c>
      <c r="M12" s="235">
        <v>2.69</v>
      </c>
      <c r="N12" s="107"/>
      <c r="O12" s="107">
        <v>2.4300000000000002</v>
      </c>
      <c r="P12" s="164">
        <f>O12</f>
        <v>2.4300000000000002</v>
      </c>
      <c r="Q12" s="159">
        <f>O12/E12</f>
        <v>0.98380566801619429</v>
      </c>
      <c r="R12" s="159">
        <f>P12/E12</f>
        <v>0.98380566801619429</v>
      </c>
      <c r="S12" s="292"/>
      <c r="T12" s="18"/>
      <c r="U12" s="18"/>
      <c r="V12" s="18"/>
      <c r="W12" s="18"/>
      <c r="X12" s="18"/>
      <c r="Y12" s="18"/>
      <c r="Z12" s="18"/>
      <c r="AA12" s="18"/>
      <c r="AB12" s="18"/>
      <c r="AC12" s="18"/>
      <c r="AD12" s="18"/>
      <c r="AE12" s="18"/>
      <c r="AF12" s="18"/>
      <c r="AG12" s="18"/>
      <c r="AH12" s="18"/>
      <c r="AI12" s="18"/>
      <c r="AJ12" s="18"/>
    </row>
    <row r="13" spans="1:53" ht="15.75" x14ac:dyDescent="0.25">
      <c r="A13" s="298" t="s">
        <v>1</v>
      </c>
      <c r="B13" s="299"/>
      <c r="C13" s="299"/>
      <c r="D13" s="299"/>
      <c r="E13" s="299"/>
      <c r="F13" s="299"/>
      <c r="G13" s="299"/>
      <c r="H13" s="299"/>
      <c r="I13" s="299"/>
      <c r="J13" s="299"/>
      <c r="K13" s="299"/>
      <c r="L13" s="299"/>
      <c r="M13" s="299"/>
      <c r="N13" s="299"/>
      <c r="O13" s="299"/>
      <c r="P13" s="299"/>
      <c r="Q13" s="299"/>
      <c r="R13" s="299"/>
      <c r="S13" s="299"/>
    </row>
    <row r="14" spans="1:53" s="137" customFormat="1" ht="31.5" x14ac:dyDescent="0.25">
      <c r="A14" s="155" t="s">
        <v>222</v>
      </c>
      <c r="B14" s="156" t="s">
        <v>43</v>
      </c>
      <c r="C14" s="157" t="s">
        <v>34</v>
      </c>
      <c r="D14" s="168">
        <v>14</v>
      </c>
      <c r="E14" s="157">
        <v>8</v>
      </c>
      <c r="F14" s="157"/>
      <c r="G14" s="157"/>
      <c r="H14" s="157"/>
      <c r="I14" s="157"/>
      <c r="J14" s="157"/>
      <c r="K14" s="157">
        <v>14</v>
      </c>
      <c r="L14" s="33">
        <v>14</v>
      </c>
      <c r="M14" s="33">
        <v>14</v>
      </c>
      <c r="N14" s="153">
        <v>8</v>
      </c>
      <c r="O14" s="107">
        <v>8</v>
      </c>
      <c r="P14" s="156">
        <f>O14</f>
        <v>8</v>
      </c>
      <c r="Q14" s="159">
        <f>O14/N14</f>
        <v>1</v>
      </c>
      <c r="R14" s="159">
        <f>E14/P14</f>
        <v>1</v>
      </c>
      <c r="S14" s="290" t="s">
        <v>48</v>
      </c>
    </row>
    <row r="15" spans="1:53" s="137" customFormat="1" ht="31.5" x14ac:dyDescent="0.25">
      <c r="A15" s="160" t="s">
        <v>33</v>
      </c>
      <c r="B15" s="156" t="s">
        <v>43</v>
      </c>
      <c r="C15" s="157" t="s">
        <v>34</v>
      </c>
      <c r="D15" s="168">
        <v>1</v>
      </c>
      <c r="E15" s="157">
        <v>12</v>
      </c>
      <c r="F15" s="157">
        <v>1</v>
      </c>
      <c r="G15" s="157">
        <v>0</v>
      </c>
      <c r="H15" s="157">
        <v>2</v>
      </c>
      <c r="I15" s="157">
        <v>0</v>
      </c>
      <c r="J15" s="157">
        <v>0</v>
      </c>
      <c r="K15" s="157">
        <v>2</v>
      </c>
      <c r="L15" s="33">
        <v>1</v>
      </c>
      <c r="M15" s="33">
        <v>1</v>
      </c>
      <c r="N15" s="153">
        <v>7</v>
      </c>
      <c r="O15" s="107">
        <v>7</v>
      </c>
      <c r="P15" s="161">
        <f>G15+J15+M15+O15</f>
        <v>8</v>
      </c>
      <c r="Q15" s="159">
        <f>O15/N15</f>
        <v>1</v>
      </c>
      <c r="R15" s="159">
        <f>P15/E15</f>
        <v>0.66666666666666663</v>
      </c>
      <c r="S15" s="291"/>
    </row>
    <row r="16" spans="1:53" s="137" customFormat="1" ht="31.5" x14ac:dyDescent="0.25">
      <c r="A16" s="160" t="s">
        <v>223</v>
      </c>
      <c r="B16" s="156" t="s">
        <v>43</v>
      </c>
      <c r="C16" s="157" t="s">
        <v>34</v>
      </c>
      <c r="D16" s="168">
        <v>3</v>
      </c>
      <c r="E16" s="157">
        <v>1</v>
      </c>
      <c r="F16" s="157"/>
      <c r="G16" s="161"/>
      <c r="H16" s="157"/>
      <c r="I16" s="157"/>
      <c r="J16" s="161"/>
      <c r="K16" s="157">
        <v>3</v>
      </c>
      <c r="L16" s="57">
        <v>3</v>
      </c>
      <c r="M16" s="57">
        <v>3</v>
      </c>
      <c r="N16" s="153">
        <v>1</v>
      </c>
      <c r="O16" s="107">
        <v>2</v>
      </c>
      <c r="P16" s="161">
        <f>O16</f>
        <v>2</v>
      </c>
      <c r="Q16" s="159">
        <v>1</v>
      </c>
      <c r="R16" s="159">
        <f>E16/O16</f>
        <v>0.5</v>
      </c>
      <c r="S16" s="291"/>
    </row>
    <row r="17" spans="1:43" ht="15.75" customHeight="1" x14ac:dyDescent="0.25">
      <c r="A17" s="162" t="s">
        <v>35</v>
      </c>
      <c r="B17" s="156" t="s">
        <v>43</v>
      </c>
      <c r="C17" s="156" t="s">
        <v>34</v>
      </c>
      <c r="D17" s="168">
        <v>0</v>
      </c>
      <c r="E17" s="156">
        <v>3</v>
      </c>
      <c r="F17" s="156">
        <v>0</v>
      </c>
      <c r="G17" s="161">
        <v>0</v>
      </c>
      <c r="H17" s="156">
        <v>3</v>
      </c>
      <c r="I17" s="161">
        <v>0</v>
      </c>
      <c r="J17" s="161">
        <v>1</v>
      </c>
      <c r="K17" s="156">
        <v>0</v>
      </c>
      <c r="L17" s="57">
        <v>0</v>
      </c>
      <c r="M17" s="57">
        <v>0</v>
      </c>
      <c r="N17" s="107">
        <v>0</v>
      </c>
      <c r="O17" s="107">
        <v>1</v>
      </c>
      <c r="P17" s="161">
        <f>G17+J17+M17+O17</f>
        <v>2</v>
      </c>
      <c r="Q17" s="159">
        <v>1</v>
      </c>
      <c r="R17" s="159">
        <f>P17/E17</f>
        <v>0.66666666666666663</v>
      </c>
      <c r="S17" s="291"/>
    </row>
    <row r="18" spans="1:43" ht="33" customHeight="1" x14ac:dyDescent="0.25">
      <c r="A18" s="41" t="s">
        <v>36</v>
      </c>
      <c r="B18" s="33" t="s">
        <v>43</v>
      </c>
      <c r="C18" s="35" t="s">
        <v>30</v>
      </c>
      <c r="D18" s="280">
        <v>0.4</v>
      </c>
      <c r="E18" s="39">
        <v>1</v>
      </c>
      <c r="F18" s="43">
        <v>0.4</v>
      </c>
      <c r="G18" s="42">
        <v>0.1</v>
      </c>
      <c r="H18" s="43">
        <v>0.2</v>
      </c>
      <c r="I18" s="116">
        <v>1.8499999999999999E-2</v>
      </c>
      <c r="J18" s="42">
        <v>0.24</v>
      </c>
      <c r="K18" s="43">
        <v>0.2</v>
      </c>
      <c r="L18" s="37">
        <v>0.11</v>
      </c>
      <c r="M18" s="77">
        <v>0.1153</v>
      </c>
      <c r="N18" s="241">
        <v>0.2</v>
      </c>
      <c r="O18" s="244">
        <v>0.02</v>
      </c>
      <c r="P18" s="37">
        <f>G18+J18+M18+O18</f>
        <v>0.4753</v>
      </c>
      <c r="Q18" s="37">
        <f>O18/N18</f>
        <v>9.9999999999999992E-2</v>
      </c>
      <c r="R18" s="38">
        <f>P18/E18</f>
        <v>0.4753</v>
      </c>
      <c r="S18" s="291"/>
    </row>
    <row r="19" spans="1:43" ht="31.5" x14ac:dyDescent="0.25">
      <c r="A19" s="41" t="s">
        <v>37</v>
      </c>
      <c r="B19" s="33" t="s">
        <v>44</v>
      </c>
      <c r="C19" s="35" t="s">
        <v>34</v>
      </c>
      <c r="D19" s="46">
        <v>0</v>
      </c>
      <c r="E19" s="35">
        <v>11</v>
      </c>
      <c r="F19" s="35">
        <v>0</v>
      </c>
      <c r="G19" s="57">
        <v>0</v>
      </c>
      <c r="H19" s="35">
        <v>11</v>
      </c>
      <c r="I19" s="118">
        <v>8</v>
      </c>
      <c r="J19" s="117">
        <v>8</v>
      </c>
      <c r="K19" s="35">
        <v>0</v>
      </c>
      <c r="L19" s="33">
        <v>0</v>
      </c>
      <c r="M19" s="33">
        <v>0</v>
      </c>
      <c r="N19" s="107">
        <v>0</v>
      </c>
      <c r="O19" s="107">
        <v>0</v>
      </c>
      <c r="P19" s="57">
        <f>G19+J19+M19+O19</f>
        <v>8</v>
      </c>
      <c r="Q19" s="133">
        <v>0</v>
      </c>
      <c r="R19" s="38">
        <f>P19/E19</f>
        <v>0.72727272727272729</v>
      </c>
      <c r="S19" s="292"/>
    </row>
    <row r="20" spans="1:43" s="1" customFormat="1" ht="15.75" x14ac:dyDescent="0.25">
      <c r="A20" s="298" t="s">
        <v>22</v>
      </c>
      <c r="B20" s="299"/>
      <c r="C20" s="299"/>
      <c r="D20" s="299"/>
      <c r="E20" s="299"/>
      <c r="F20" s="299"/>
      <c r="G20" s="299"/>
      <c r="H20" s="299"/>
      <c r="I20" s="299"/>
      <c r="J20" s="299"/>
      <c r="K20" s="299"/>
      <c r="L20" s="299"/>
      <c r="M20" s="299"/>
      <c r="N20" s="299"/>
      <c r="O20" s="299"/>
      <c r="P20" s="299"/>
      <c r="Q20" s="299"/>
      <c r="R20" s="299"/>
      <c r="S20" s="299"/>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row>
    <row r="21" spans="1:43" s="1" customFormat="1" ht="15.75" x14ac:dyDescent="0.25">
      <c r="A21" s="313" t="s">
        <v>0</v>
      </c>
      <c r="B21" s="314"/>
      <c r="C21" s="314"/>
      <c r="D21" s="314"/>
      <c r="E21" s="314"/>
      <c r="F21" s="314"/>
      <c r="G21" s="314"/>
      <c r="H21" s="314"/>
      <c r="I21" s="314"/>
      <c r="J21" s="314"/>
      <c r="K21" s="314"/>
      <c r="L21" s="314"/>
      <c r="M21" s="314"/>
      <c r="N21" s="314"/>
      <c r="O21" s="314"/>
      <c r="P21" s="314"/>
      <c r="Q21" s="314"/>
      <c r="R21" s="314"/>
      <c r="S21" s="314"/>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row>
    <row r="22" spans="1:43" s="1" customFormat="1" ht="63" x14ac:dyDescent="0.25">
      <c r="A22" s="41" t="s">
        <v>38</v>
      </c>
      <c r="B22" s="33" t="s">
        <v>44</v>
      </c>
      <c r="C22" s="35" t="s">
        <v>39</v>
      </c>
      <c r="D22" s="278">
        <v>0</v>
      </c>
      <c r="E22" s="35">
        <v>1</v>
      </c>
      <c r="F22" s="35"/>
      <c r="G22" s="33">
        <v>0</v>
      </c>
      <c r="H22" s="35"/>
      <c r="I22" s="46">
        <v>0</v>
      </c>
      <c r="J22" s="33">
        <v>1</v>
      </c>
      <c r="K22" s="35"/>
      <c r="L22" s="33">
        <v>0</v>
      </c>
      <c r="M22" s="33">
        <v>0</v>
      </c>
      <c r="N22" s="107"/>
      <c r="O22" s="107">
        <v>0</v>
      </c>
      <c r="P22" s="57">
        <f>G22+J22+M22+O22</f>
        <v>1</v>
      </c>
      <c r="Q22" s="37">
        <f>J22/E22</f>
        <v>1</v>
      </c>
      <c r="R22" s="38">
        <f>P22/E22</f>
        <v>1</v>
      </c>
      <c r="S22" s="44" t="s">
        <v>49</v>
      </c>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row>
    <row r="23" spans="1:43" s="1" customFormat="1" ht="47.25" x14ac:dyDescent="0.25">
      <c r="A23" s="90" t="s">
        <v>40</v>
      </c>
      <c r="B23" s="33" t="s">
        <v>43</v>
      </c>
      <c r="C23" s="35" t="s">
        <v>39</v>
      </c>
      <c r="D23" s="278">
        <v>0</v>
      </c>
      <c r="E23" s="35">
        <v>2</v>
      </c>
      <c r="F23" s="35"/>
      <c r="G23" s="35">
        <v>0</v>
      </c>
      <c r="H23" s="35"/>
      <c r="I23" s="46">
        <v>2</v>
      </c>
      <c r="J23" s="33">
        <v>3</v>
      </c>
      <c r="K23" s="35"/>
      <c r="L23" s="33">
        <v>0</v>
      </c>
      <c r="M23" s="33">
        <v>3</v>
      </c>
      <c r="N23" s="107"/>
      <c r="O23" s="107">
        <v>0</v>
      </c>
      <c r="P23" s="57">
        <f>G23+J23+M23+O23</f>
        <v>6</v>
      </c>
      <c r="Q23" s="37">
        <v>1</v>
      </c>
      <c r="R23" s="38">
        <v>1</v>
      </c>
      <c r="S23" s="293" t="s">
        <v>48</v>
      </c>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row>
    <row r="24" spans="1:43" s="1" customFormat="1" ht="31.5" x14ac:dyDescent="0.25">
      <c r="A24" s="41" t="s">
        <v>41</v>
      </c>
      <c r="B24" s="33" t="s">
        <v>43</v>
      </c>
      <c r="C24" s="35" t="s">
        <v>30</v>
      </c>
      <c r="D24" s="281">
        <v>2.6700000000000002E-2</v>
      </c>
      <c r="E24" s="86">
        <v>0.23599999999999999</v>
      </c>
      <c r="F24" s="35"/>
      <c r="G24" s="75">
        <v>2.6700000000000002E-2</v>
      </c>
      <c r="H24" s="35"/>
      <c r="I24" s="120">
        <v>2.1100000000000001E-2</v>
      </c>
      <c r="J24" s="77">
        <v>0.1172</v>
      </c>
      <c r="K24" s="35"/>
      <c r="L24" s="54">
        <v>0.18360000000000001</v>
      </c>
      <c r="M24" s="54">
        <v>0.2792</v>
      </c>
      <c r="N24" s="107"/>
      <c r="O24" s="132">
        <v>0.40589999999999998</v>
      </c>
      <c r="P24" s="37">
        <f>O24</f>
        <v>0.40589999999999998</v>
      </c>
      <c r="Q24" s="37">
        <v>1</v>
      </c>
      <c r="R24" s="38">
        <v>1</v>
      </c>
      <c r="S24" s="294"/>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row>
    <row r="25" spans="1:43" s="1" customFormat="1" ht="15.75" x14ac:dyDescent="0.25">
      <c r="A25" s="298" t="s">
        <v>1</v>
      </c>
      <c r="B25" s="299"/>
      <c r="C25" s="299"/>
      <c r="D25" s="299"/>
      <c r="E25" s="299"/>
      <c r="F25" s="299"/>
      <c r="G25" s="299"/>
      <c r="H25" s="299"/>
      <c r="I25" s="299"/>
      <c r="J25" s="299"/>
      <c r="K25" s="299"/>
      <c r="L25" s="299"/>
      <c r="M25" s="299"/>
      <c r="N25" s="299"/>
      <c r="O25" s="299"/>
      <c r="P25" s="299"/>
      <c r="Q25" s="299"/>
      <c r="R25" s="299"/>
      <c r="S25" s="299"/>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row>
    <row r="26" spans="1:43" s="1" customFormat="1" ht="47.25" customHeight="1" x14ac:dyDescent="0.25">
      <c r="A26" s="180" t="s">
        <v>181</v>
      </c>
      <c r="B26" s="156" t="s">
        <v>43</v>
      </c>
      <c r="C26" s="156" t="s">
        <v>39</v>
      </c>
      <c r="D26" s="168">
        <v>2</v>
      </c>
      <c r="E26" s="156">
        <v>8</v>
      </c>
      <c r="F26" s="156">
        <v>2</v>
      </c>
      <c r="G26" s="156">
        <v>2</v>
      </c>
      <c r="H26" s="156">
        <v>2</v>
      </c>
      <c r="I26" s="168">
        <v>0</v>
      </c>
      <c r="J26" s="168">
        <v>0</v>
      </c>
      <c r="K26" s="156">
        <v>4</v>
      </c>
      <c r="L26" s="33">
        <v>2</v>
      </c>
      <c r="M26" s="33">
        <v>2</v>
      </c>
      <c r="N26" s="107">
        <v>0</v>
      </c>
      <c r="O26" s="107">
        <v>0</v>
      </c>
      <c r="P26" s="169">
        <f>G26+M26</f>
        <v>4</v>
      </c>
      <c r="Q26" s="133" t="e">
        <f>O26/N26</f>
        <v>#DIV/0!</v>
      </c>
      <c r="R26" s="159">
        <f>P26/E26</f>
        <v>0.5</v>
      </c>
      <c r="S26" s="296" t="s">
        <v>183</v>
      </c>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row>
    <row r="27" spans="1:43" s="1" customFormat="1" ht="31.5" x14ac:dyDescent="0.25">
      <c r="A27" s="180" t="s">
        <v>229</v>
      </c>
      <c r="B27" s="156" t="s">
        <v>43</v>
      </c>
      <c r="C27" s="156" t="s">
        <v>34</v>
      </c>
      <c r="D27" s="168">
        <v>5</v>
      </c>
      <c r="E27" s="156">
        <v>5</v>
      </c>
      <c r="F27" s="156"/>
      <c r="G27" s="156"/>
      <c r="H27" s="156"/>
      <c r="I27" s="168"/>
      <c r="J27" s="168"/>
      <c r="K27" s="156">
        <v>5</v>
      </c>
      <c r="L27" s="33">
        <v>5</v>
      </c>
      <c r="M27" s="33">
        <v>5</v>
      </c>
      <c r="N27" s="107">
        <v>0</v>
      </c>
      <c r="O27" s="107">
        <v>3</v>
      </c>
      <c r="P27" s="169">
        <f>O27</f>
        <v>3</v>
      </c>
      <c r="Q27" s="159">
        <v>1</v>
      </c>
      <c r="R27" s="159">
        <f>P27/E27</f>
        <v>0.6</v>
      </c>
      <c r="S27" s="297"/>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row>
    <row r="28" spans="1:43" s="1" customFormat="1" ht="47.25" x14ac:dyDescent="0.25">
      <c r="A28" s="90" t="s">
        <v>182</v>
      </c>
      <c r="B28" s="33" t="s">
        <v>44</v>
      </c>
      <c r="C28" s="33" t="s">
        <v>39</v>
      </c>
      <c r="D28" s="45">
        <v>9</v>
      </c>
      <c r="E28" s="33">
        <v>9</v>
      </c>
      <c r="F28" s="33">
        <v>9</v>
      </c>
      <c r="G28" s="33">
        <v>9</v>
      </c>
      <c r="H28" s="33">
        <v>9</v>
      </c>
      <c r="I28" s="45">
        <v>9</v>
      </c>
      <c r="J28" s="33">
        <v>10</v>
      </c>
      <c r="K28" s="33">
        <v>9</v>
      </c>
      <c r="L28" s="33">
        <v>10</v>
      </c>
      <c r="M28" s="33">
        <v>10</v>
      </c>
      <c r="N28" s="107">
        <v>9</v>
      </c>
      <c r="O28" s="107">
        <v>10</v>
      </c>
      <c r="P28" s="76">
        <f>O28</f>
        <v>10</v>
      </c>
      <c r="Q28" s="37">
        <v>1</v>
      </c>
      <c r="R28" s="37">
        <v>1</v>
      </c>
      <c r="S28" s="91" t="s">
        <v>183</v>
      </c>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row>
    <row r="29" spans="1:43" ht="63" x14ac:dyDescent="0.25">
      <c r="A29" s="41" t="s">
        <v>42</v>
      </c>
      <c r="B29" s="33" t="s">
        <v>44</v>
      </c>
      <c r="C29" s="35" t="s">
        <v>34</v>
      </c>
      <c r="D29" s="46">
        <v>0</v>
      </c>
      <c r="E29" s="45">
        <v>1</v>
      </c>
      <c r="F29" s="45">
        <v>0</v>
      </c>
      <c r="G29" s="76">
        <v>0</v>
      </c>
      <c r="H29" s="45">
        <v>1</v>
      </c>
      <c r="I29" s="121">
        <v>0</v>
      </c>
      <c r="J29" s="76">
        <v>1</v>
      </c>
      <c r="K29" s="46">
        <v>0</v>
      </c>
      <c r="L29" s="236">
        <v>0</v>
      </c>
      <c r="M29" s="236">
        <v>0</v>
      </c>
      <c r="N29" s="108">
        <v>0</v>
      </c>
      <c r="O29" s="108">
        <v>0</v>
      </c>
      <c r="P29" s="76">
        <f>J29</f>
        <v>1</v>
      </c>
      <c r="Q29" s="133">
        <v>0</v>
      </c>
      <c r="R29" s="37">
        <f>P29/E29</f>
        <v>1</v>
      </c>
      <c r="S29" s="44" t="s">
        <v>69</v>
      </c>
    </row>
    <row r="30" spans="1:43" ht="27.75" customHeight="1" x14ac:dyDescent="0.25">
      <c r="A30" s="162" t="s">
        <v>226</v>
      </c>
      <c r="B30" s="156" t="s">
        <v>43</v>
      </c>
      <c r="C30" s="156" t="s">
        <v>34</v>
      </c>
      <c r="D30" s="168">
        <v>0</v>
      </c>
      <c r="E30" s="156">
        <v>5</v>
      </c>
      <c r="F30" s="177"/>
      <c r="G30" s="168"/>
      <c r="H30" s="168"/>
      <c r="I30" s="168"/>
      <c r="J30" s="168"/>
      <c r="K30" s="178">
        <v>5</v>
      </c>
      <c r="L30" s="236">
        <v>5</v>
      </c>
      <c r="M30" s="236">
        <v>5</v>
      </c>
      <c r="N30" s="107">
        <v>0</v>
      </c>
      <c r="O30" s="259">
        <v>0</v>
      </c>
      <c r="P30" s="169">
        <f>G30+J30+M30+O30</f>
        <v>5</v>
      </c>
      <c r="Q30" s="133" t="e">
        <f>O30/N30</f>
        <v>#DIV/0!</v>
      </c>
      <c r="R30" s="159">
        <f>P30/E30</f>
        <v>1</v>
      </c>
      <c r="S30" s="295" t="s">
        <v>48</v>
      </c>
    </row>
    <row r="31" spans="1:43" ht="17.25" customHeight="1" x14ac:dyDescent="0.25">
      <c r="A31" s="162" t="s">
        <v>227</v>
      </c>
      <c r="B31" s="156" t="s">
        <v>43</v>
      </c>
      <c r="C31" s="156" t="s">
        <v>34</v>
      </c>
      <c r="D31" s="168">
        <v>0</v>
      </c>
      <c r="E31" s="156">
        <v>11</v>
      </c>
      <c r="F31" s="177">
        <v>0</v>
      </c>
      <c r="G31" s="168">
        <v>0</v>
      </c>
      <c r="H31" s="156">
        <v>7</v>
      </c>
      <c r="I31" s="168">
        <v>3</v>
      </c>
      <c r="J31" s="168">
        <v>3</v>
      </c>
      <c r="K31" s="156">
        <v>0</v>
      </c>
      <c r="L31" s="33">
        <v>2</v>
      </c>
      <c r="M31" s="33">
        <v>2</v>
      </c>
      <c r="N31" s="107">
        <v>4</v>
      </c>
      <c r="O31" s="259">
        <v>0</v>
      </c>
      <c r="P31" s="169">
        <f>G31+J31+M31+O31</f>
        <v>5</v>
      </c>
      <c r="Q31" s="159">
        <f>O31/N31</f>
        <v>0</v>
      </c>
      <c r="R31" s="159">
        <f>P31/E31</f>
        <v>0.45454545454545453</v>
      </c>
      <c r="S31" s="295"/>
    </row>
    <row r="32" spans="1:43" ht="17.25" customHeight="1" x14ac:dyDescent="0.25">
      <c r="A32" s="47" t="s">
        <v>45</v>
      </c>
      <c r="B32" s="33" t="s">
        <v>43</v>
      </c>
      <c r="C32" s="35" t="s">
        <v>34</v>
      </c>
      <c r="D32" s="46">
        <v>3882</v>
      </c>
      <c r="E32" s="49">
        <v>4800</v>
      </c>
      <c r="F32" s="50">
        <v>3882</v>
      </c>
      <c r="G32" s="76">
        <v>3882</v>
      </c>
      <c r="H32" s="51">
        <v>4300</v>
      </c>
      <c r="I32" s="121">
        <v>3964</v>
      </c>
      <c r="J32" s="76">
        <v>4337</v>
      </c>
      <c r="K32" s="51">
        <v>4500</v>
      </c>
      <c r="L32" s="236">
        <v>4595</v>
      </c>
      <c r="M32" s="236">
        <v>4966</v>
      </c>
      <c r="N32" s="242">
        <v>4800</v>
      </c>
      <c r="O32" s="242">
        <v>5458</v>
      </c>
      <c r="P32" s="76">
        <f>O32</f>
        <v>5458</v>
      </c>
      <c r="Q32" s="37">
        <v>1</v>
      </c>
      <c r="R32" s="37">
        <v>1</v>
      </c>
      <c r="S32" s="295"/>
    </row>
    <row r="33" spans="1:43" ht="31.5" x14ac:dyDescent="0.25">
      <c r="A33" s="162" t="s">
        <v>228</v>
      </c>
      <c r="B33" s="156" t="s">
        <v>43</v>
      </c>
      <c r="C33" s="156" t="s">
        <v>34</v>
      </c>
      <c r="D33" s="168">
        <v>0</v>
      </c>
      <c r="E33" s="156">
        <v>1</v>
      </c>
      <c r="F33" s="156"/>
      <c r="G33" s="156"/>
      <c r="H33" s="156"/>
      <c r="I33" s="179"/>
      <c r="J33" s="179"/>
      <c r="K33" s="156">
        <v>1</v>
      </c>
      <c r="L33" s="236">
        <v>0</v>
      </c>
      <c r="M33" s="236">
        <v>1</v>
      </c>
      <c r="N33" s="107">
        <v>0</v>
      </c>
      <c r="O33" s="107">
        <v>0</v>
      </c>
      <c r="P33" s="169">
        <f>G33+J33+M33+O33</f>
        <v>1</v>
      </c>
      <c r="Q33" s="133" t="e">
        <f>O33/N33</f>
        <v>#DIV/0!</v>
      </c>
      <c r="R33" s="159">
        <f>P33/E33</f>
        <v>1</v>
      </c>
      <c r="S33" s="290" t="s">
        <v>50</v>
      </c>
    </row>
    <row r="34" spans="1:43" ht="47.25" x14ac:dyDescent="0.25">
      <c r="A34" s="162" t="s">
        <v>46</v>
      </c>
      <c r="B34" s="156" t="s">
        <v>43</v>
      </c>
      <c r="C34" s="156" t="s">
        <v>34</v>
      </c>
      <c r="D34" s="168">
        <v>0</v>
      </c>
      <c r="E34" s="156">
        <v>5</v>
      </c>
      <c r="F34" s="156">
        <v>0</v>
      </c>
      <c r="G34" s="169">
        <v>0</v>
      </c>
      <c r="H34" s="156">
        <v>3</v>
      </c>
      <c r="I34" s="179">
        <v>3</v>
      </c>
      <c r="J34" s="179">
        <v>3</v>
      </c>
      <c r="K34" s="156">
        <v>1</v>
      </c>
      <c r="L34" s="236">
        <v>0</v>
      </c>
      <c r="M34" s="236">
        <v>0</v>
      </c>
      <c r="N34" s="107">
        <v>1</v>
      </c>
      <c r="O34" s="107">
        <v>0</v>
      </c>
      <c r="P34" s="169">
        <f>G34+J34+M34+O34</f>
        <v>3</v>
      </c>
      <c r="Q34" s="159">
        <f>O34/N34</f>
        <v>0</v>
      </c>
      <c r="R34" s="159">
        <f>P34/E34</f>
        <v>0.6</v>
      </c>
      <c r="S34" s="291"/>
    </row>
    <row r="35" spans="1:43" ht="31.5" x14ac:dyDescent="0.25">
      <c r="A35" s="31" t="s">
        <v>47</v>
      </c>
      <c r="B35" s="33" t="s">
        <v>43</v>
      </c>
      <c r="C35" s="35" t="s">
        <v>34</v>
      </c>
      <c r="D35" s="45">
        <v>500</v>
      </c>
      <c r="E35" s="35">
        <v>590</v>
      </c>
      <c r="F35" s="33">
        <v>500</v>
      </c>
      <c r="G35" s="45">
        <v>571</v>
      </c>
      <c r="H35" s="33">
        <v>30</v>
      </c>
      <c r="I35" s="45">
        <v>29</v>
      </c>
      <c r="J35" s="45">
        <v>46</v>
      </c>
      <c r="K35" s="33">
        <v>30</v>
      </c>
      <c r="L35" s="33">
        <v>0</v>
      </c>
      <c r="M35" s="33">
        <v>54</v>
      </c>
      <c r="N35" s="107">
        <v>30</v>
      </c>
      <c r="O35" s="107">
        <v>74</v>
      </c>
      <c r="P35" s="76">
        <f>G35+J35+M35+O35</f>
        <v>745</v>
      </c>
      <c r="Q35" s="37">
        <v>1</v>
      </c>
      <c r="R35" s="37">
        <v>1</v>
      </c>
      <c r="S35" s="292"/>
    </row>
    <row r="36" spans="1:43" s="1" customFormat="1" ht="15.75" customHeight="1" x14ac:dyDescent="0.25">
      <c r="A36" s="298" t="s">
        <v>26</v>
      </c>
      <c r="B36" s="299"/>
      <c r="C36" s="299"/>
      <c r="D36" s="299"/>
      <c r="E36" s="299"/>
      <c r="F36" s="299"/>
      <c r="G36" s="299"/>
      <c r="H36" s="299"/>
      <c r="I36" s="299"/>
      <c r="J36" s="299"/>
      <c r="K36" s="299"/>
      <c r="L36" s="299"/>
      <c r="M36" s="299"/>
      <c r="N36" s="299"/>
      <c r="O36" s="299"/>
      <c r="P36" s="299"/>
      <c r="Q36" s="299"/>
      <c r="R36" s="299"/>
      <c r="S36" s="299"/>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row>
    <row r="37" spans="1:43" ht="15.75" x14ac:dyDescent="0.25">
      <c r="A37" s="298" t="s">
        <v>9</v>
      </c>
      <c r="B37" s="299"/>
      <c r="C37" s="299"/>
      <c r="D37" s="299"/>
      <c r="E37" s="299"/>
      <c r="F37" s="299"/>
      <c r="G37" s="299"/>
      <c r="H37" s="299"/>
      <c r="I37" s="299"/>
      <c r="J37" s="299"/>
      <c r="K37" s="299"/>
      <c r="L37" s="299"/>
      <c r="M37" s="299"/>
      <c r="N37" s="299"/>
      <c r="O37" s="299"/>
      <c r="P37" s="299"/>
      <c r="Q37" s="299"/>
      <c r="R37" s="299"/>
      <c r="S37" s="299"/>
    </row>
    <row r="38" spans="1:43" ht="31.5" hidden="1" x14ac:dyDescent="0.25">
      <c r="A38" s="189" t="s">
        <v>233</v>
      </c>
      <c r="B38" s="33" t="s">
        <v>43</v>
      </c>
      <c r="C38" s="29" t="s">
        <v>30</v>
      </c>
      <c r="D38" s="230">
        <v>0.89300000000000002</v>
      </c>
      <c r="E38" s="30">
        <v>1.2E-2</v>
      </c>
      <c r="F38" s="26"/>
      <c r="G38" s="54">
        <v>1.7000000000000001E-2</v>
      </c>
      <c r="H38" s="26"/>
      <c r="I38" s="116">
        <v>-1.52E-2</v>
      </c>
      <c r="J38" s="116">
        <v>-1.52E-2</v>
      </c>
      <c r="K38" s="26"/>
      <c r="L38" s="116">
        <v>-1.52E-2</v>
      </c>
      <c r="M38" s="116">
        <v>-1.52E-2</v>
      </c>
      <c r="N38" s="243"/>
      <c r="O38" s="243"/>
      <c r="P38" s="80">
        <f>M38</f>
        <v>-1.52E-2</v>
      </c>
      <c r="Q38" s="37">
        <f>M38/E38</f>
        <v>-1.2666666666666666</v>
      </c>
      <c r="R38" s="38">
        <f>P38/E38</f>
        <v>-1.2666666666666666</v>
      </c>
      <c r="S38" s="181"/>
    </row>
    <row r="39" spans="1:43" ht="31.5" x14ac:dyDescent="0.25">
      <c r="A39" s="187" t="s">
        <v>231</v>
      </c>
      <c r="B39" s="156" t="s">
        <v>44</v>
      </c>
      <c r="C39" s="156" t="s">
        <v>30</v>
      </c>
      <c r="D39" s="282">
        <v>0.6</v>
      </c>
      <c r="E39" s="175">
        <v>0.6</v>
      </c>
      <c r="F39" s="158"/>
      <c r="G39" s="170"/>
      <c r="H39" s="158"/>
      <c r="I39" s="188"/>
      <c r="J39" s="188"/>
      <c r="K39" s="175">
        <v>0.6</v>
      </c>
      <c r="L39" s="78">
        <v>0.6</v>
      </c>
      <c r="M39" s="78">
        <v>0.6</v>
      </c>
      <c r="N39" s="244">
        <v>0.6</v>
      </c>
      <c r="O39" s="263">
        <v>0.83399999999999996</v>
      </c>
      <c r="P39" s="174">
        <f>O39</f>
        <v>0.83399999999999996</v>
      </c>
      <c r="Q39" s="159">
        <v>1</v>
      </c>
      <c r="R39" s="159">
        <v>1</v>
      </c>
      <c r="S39" s="303" t="s">
        <v>51</v>
      </c>
    </row>
    <row r="40" spans="1:43" ht="31.5" x14ac:dyDescent="0.25">
      <c r="A40" s="180" t="s">
        <v>232</v>
      </c>
      <c r="B40" s="156" t="s">
        <v>43</v>
      </c>
      <c r="C40" s="156" t="s">
        <v>30</v>
      </c>
      <c r="D40" s="282">
        <v>0.86499999999999999</v>
      </c>
      <c r="E40" s="176">
        <v>0.87</v>
      </c>
      <c r="F40" s="158"/>
      <c r="G40" s="170"/>
      <c r="H40" s="158"/>
      <c r="I40" s="188"/>
      <c r="J40" s="188"/>
      <c r="K40" s="174">
        <v>0.86499999999999999</v>
      </c>
      <c r="L40" s="150">
        <v>0.86499999999999999</v>
      </c>
      <c r="M40" s="150">
        <v>0.86499999999999999</v>
      </c>
      <c r="N40" s="145">
        <v>0.87</v>
      </c>
      <c r="O40" s="265">
        <v>0.88300000000000001</v>
      </c>
      <c r="P40" s="174">
        <f>O40</f>
        <v>0.88300000000000001</v>
      </c>
      <c r="Q40" s="159">
        <f>M40/K40</f>
        <v>1</v>
      </c>
      <c r="R40" s="159">
        <v>1</v>
      </c>
      <c r="S40" s="304"/>
    </row>
    <row r="41" spans="1:43" ht="15.75" x14ac:dyDescent="0.25">
      <c r="A41" s="298" t="s">
        <v>1</v>
      </c>
      <c r="B41" s="299"/>
      <c r="C41" s="299"/>
      <c r="D41" s="299"/>
      <c r="E41" s="299"/>
      <c r="F41" s="299"/>
      <c r="G41" s="299"/>
      <c r="H41" s="299"/>
      <c r="I41" s="299"/>
      <c r="J41" s="299"/>
      <c r="K41" s="299"/>
      <c r="L41" s="299"/>
      <c r="M41" s="299"/>
      <c r="N41" s="299"/>
      <c r="O41" s="299"/>
      <c r="P41" s="299"/>
      <c r="Q41" s="299"/>
      <c r="R41" s="299"/>
      <c r="S41" s="299"/>
    </row>
    <row r="42" spans="1:43" ht="15" customHeight="1" x14ac:dyDescent="0.25">
      <c r="A42" s="52" t="s">
        <v>52</v>
      </c>
      <c r="B42" s="45" t="s">
        <v>43</v>
      </c>
      <c r="C42" s="53" t="s">
        <v>34</v>
      </c>
      <c r="D42" s="45">
        <v>9</v>
      </c>
      <c r="E42" s="49">
        <v>12</v>
      </c>
      <c r="F42" s="33">
        <v>9</v>
      </c>
      <c r="G42" s="45">
        <v>10</v>
      </c>
      <c r="H42" s="45">
        <v>1</v>
      </c>
      <c r="I42" s="46">
        <v>1</v>
      </c>
      <c r="J42" s="45">
        <v>4</v>
      </c>
      <c r="K42" s="46">
        <v>1</v>
      </c>
      <c r="L42" s="45">
        <v>1</v>
      </c>
      <c r="M42" s="45">
        <v>2</v>
      </c>
      <c r="N42" s="108">
        <v>1</v>
      </c>
      <c r="O42" s="108">
        <v>1</v>
      </c>
      <c r="P42" s="76">
        <f>G42+J42+M42+O42</f>
        <v>17</v>
      </c>
      <c r="Q42" s="37">
        <v>1</v>
      </c>
      <c r="R42" s="38">
        <v>1</v>
      </c>
      <c r="S42" s="300" t="s">
        <v>51</v>
      </c>
    </row>
    <row r="43" spans="1:43" ht="31.5" x14ac:dyDescent="0.25">
      <c r="A43" s="47" t="s">
        <v>53</v>
      </c>
      <c r="B43" s="45" t="s">
        <v>43</v>
      </c>
      <c r="C43" s="33" t="s">
        <v>30</v>
      </c>
      <c r="D43" s="78">
        <v>0.35</v>
      </c>
      <c r="E43" s="42">
        <v>0.5</v>
      </c>
      <c r="F43" s="42">
        <v>0.35</v>
      </c>
      <c r="G43" s="78">
        <v>0.3</v>
      </c>
      <c r="H43" s="42">
        <v>0.05</v>
      </c>
      <c r="I43" s="122">
        <v>0.08</v>
      </c>
      <c r="J43" s="150">
        <v>0.249</v>
      </c>
      <c r="K43" s="42">
        <v>0.05</v>
      </c>
      <c r="L43" s="78">
        <v>0.25</v>
      </c>
      <c r="M43" s="116">
        <v>0.17599999999999999</v>
      </c>
      <c r="N43" s="244">
        <v>0.05</v>
      </c>
      <c r="O43" s="244">
        <v>0.17</v>
      </c>
      <c r="P43" s="37">
        <f>G43+J43+M43+O43</f>
        <v>0.89499999999999991</v>
      </c>
      <c r="Q43" s="37">
        <v>1</v>
      </c>
      <c r="R43" s="38">
        <v>1</v>
      </c>
      <c r="S43" s="301"/>
    </row>
    <row r="44" spans="1:43" ht="47.25" x14ac:dyDescent="0.25">
      <c r="A44" s="47" t="s">
        <v>54</v>
      </c>
      <c r="B44" s="45" t="s">
        <v>43</v>
      </c>
      <c r="C44" s="33" t="s">
        <v>34</v>
      </c>
      <c r="D44" s="45">
        <v>9</v>
      </c>
      <c r="E44" s="33">
        <v>12</v>
      </c>
      <c r="F44" s="33">
        <v>9</v>
      </c>
      <c r="G44" s="45">
        <v>10</v>
      </c>
      <c r="H44" s="33">
        <v>1</v>
      </c>
      <c r="I44" s="46">
        <v>1</v>
      </c>
      <c r="J44" s="45">
        <v>2</v>
      </c>
      <c r="K44" s="33">
        <v>1</v>
      </c>
      <c r="L44" s="45">
        <v>1</v>
      </c>
      <c r="M44" s="33">
        <v>2</v>
      </c>
      <c r="N44" s="107">
        <v>1</v>
      </c>
      <c r="O44" s="108">
        <v>1</v>
      </c>
      <c r="P44" s="76">
        <f>G44+J44+M44+O44</f>
        <v>15</v>
      </c>
      <c r="Q44" s="37">
        <f>O44/N44</f>
        <v>1</v>
      </c>
      <c r="R44" s="38">
        <v>1</v>
      </c>
      <c r="S44" s="301"/>
    </row>
    <row r="45" spans="1:43" ht="31.5" x14ac:dyDescent="0.25">
      <c r="A45" s="47" t="s">
        <v>55</v>
      </c>
      <c r="B45" s="45" t="s">
        <v>43</v>
      </c>
      <c r="C45" s="33" t="s">
        <v>30</v>
      </c>
      <c r="D45" s="78">
        <v>0.49</v>
      </c>
      <c r="E45" s="42">
        <v>0.52</v>
      </c>
      <c r="F45" s="37">
        <v>0.49</v>
      </c>
      <c r="G45" s="78">
        <v>0.5</v>
      </c>
      <c r="H45" s="42">
        <v>0.01</v>
      </c>
      <c r="I45" s="123">
        <v>0</v>
      </c>
      <c r="J45" s="150">
        <v>0.22600000000000001</v>
      </c>
      <c r="K45" s="42">
        <v>0.01</v>
      </c>
      <c r="L45" s="78">
        <v>0.23</v>
      </c>
      <c r="M45" s="237">
        <v>0.16300000000000001</v>
      </c>
      <c r="N45" s="244">
        <v>0.01</v>
      </c>
      <c r="O45" s="263">
        <v>7.2999999999999995E-2</v>
      </c>
      <c r="P45" s="37">
        <f>G45+J45+M45+O45</f>
        <v>0.96199999999999997</v>
      </c>
      <c r="Q45" s="37">
        <v>1</v>
      </c>
      <c r="R45" s="38">
        <v>1</v>
      </c>
      <c r="S45" s="301"/>
      <c r="U45" s="92"/>
    </row>
    <row r="46" spans="1:43" ht="31.5" x14ac:dyDescent="0.25">
      <c r="A46" s="47" t="s">
        <v>56</v>
      </c>
      <c r="B46" s="45" t="s">
        <v>43</v>
      </c>
      <c r="C46" s="33" t="s">
        <v>34</v>
      </c>
      <c r="D46" s="45">
        <v>10</v>
      </c>
      <c r="E46" s="33">
        <v>16</v>
      </c>
      <c r="F46" s="33">
        <v>10</v>
      </c>
      <c r="G46" s="45">
        <v>12</v>
      </c>
      <c r="H46" s="33">
        <v>2</v>
      </c>
      <c r="I46" s="46">
        <v>4</v>
      </c>
      <c r="J46" s="45">
        <v>7</v>
      </c>
      <c r="K46" s="33">
        <v>2</v>
      </c>
      <c r="L46" s="45">
        <v>5</v>
      </c>
      <c r="M46" s="45">
        <v>7</v>
      </c>
      <c r="N46" s="107">
        <v>2</v>
      </c>
      <c r="O46" s="107">
        <v>4</v>
      </c>
      <c r="P46" s="76">
        <f>G46+J46+M46+O46</f>
        <v>30</v>
      </c>
      <c r="Q46" s="37">
        <v>1</v>
      </c>
      <c r="R46" s="38">
        <v>1</v>
      </c>
      <c r="S46" s="301"/>
    </row>
    <row r="47" spans="1:43" ht="31.5" hidden="1" x14ac:dyDescent="0.25">
      <c r="A47" s="47" t="s">
        <v>230</v>
      </c>
      <c r="B47" s="45" t="s">
        <v>57</v>
      </c>
      <c r="C47" s="33" t="s">
        <v>30</v>
      </c>
      <c r="D47" s="281">
        <v>0.107</v>
      </c>
      <c r="E47" s="54">
        <v>9.5000000000000001E-2</v>
      </c>
      <c r="F47" s="54">
        <v>0.107</v>
      </c>
      <c r="G47" s="182">
        <v>0.107</v>
      </c>
      <c r="H47" s="54">
        <v>0.10299999999999999</v>
      </c>
      <c r="I47" s="183">
        <v>0.1222</v>
      </c>
      <c r="J47" s="184">
        <v>0.1222</v>
      </c>
      <c r="K47" s="54">
        <v>9.9000000000000005E-2</v>
      </c>
      <c r="L47" s="184">
        <v>0.1222</v>
      </c>
      <c r="M47" s="184">
        <v>0.1222</v>
      </c>
      <c r="N47" s="132">
        <v>9.5000000000000001E-2</v>
      </c>
      <c r="O47" s="270"/>
      <c r="P47" s="77">
        <f>M47</f>
        <v>0.1222</v>
      </c>
      <c r="Q47" s="185">
        <f>M47-K47</f>
        <v>2.3199999999999998E-2</v>
      </c>
      <c r="R47" s="186">
        <f>+P47-E47</f>
        <v>2.7200000000000002E-2</v>
      </c>
      <c r="S47" s="301"/>
    </row>
    <row r="48" spans="1:43" ht="15.75" x14ac:dyDescent="0.25">
      <c r="A48" s="162" t="s">
        <v>224</v>
      </c>
      <c r="B48" s="168" t="s">
        <v>57</v>
      </c>
      <c r="C48" s="156" t="s">
        <v>30</v>
      </c>
      <c r="D48" s="168"/>
      <c r="E48" s="175">
        <v>0.4</v>
      </c>
      <c r="F48" s="156"/>
      <c r="G48" s="168"/>
      <c r="H48" s="156"/>
      <c r="I48" s="168"/>
      <c r="J48" s="168"/>
      <c r="K48" s="175">
        <v>0.4</v>
      </c>
      <c r="L48" s="78">
        <v>0.4</v>
      </c>
      <c r="M48" s="78">
        <v>0.4</v>
      </c>
      <c r="N48" s="244">
        <v>0.4</v>
      </c>
      <c r="O48" s="264">
        <v>0.16600000000000001</v>
      </c>
      <c r="P48" s="159">
        <f>O48</f>
        <v>0.16600000000000001</v>
      </c>
      <c r="Q48" s="159">
        <f>M48/K48</f>
        <v>1</v>
      </c>
      <c r="R48" s="159">
        <v>1</v>
      </c>
      <c r="S48" s="301"/>
    </row>
    <row r="49" spans="1:43" s="1" customFormat="1" ht="15.75" x14ac:dyDescent="0.25">
      <c r="A49" s="162" t="s">
        <v>225</v>
      </c>
      <c r="B49" s="168" t="s">
        <v>57</v>
      </c>
      <c r="C49" s="156" t="s">
        <v>30</v>
      </c>
      <c r="D49" s="188"/>
      <c r="E49" s="175">
        <v>0.13</v>
      </c>
      <c r="F49" s="170"/>
      <c r="G49" s="171"/>
      <c r="H49" s="170"/>
      <c r="I49" s="172"/>
      <c r="J49" s="172"/>
      <c r="K49" s="176">
        <v>0.13500000000000001</v>
      </c>
      <c r="L49" s="238">
        <v>0.13500000000000001</v>
      </c>
      <c r="M49" s="238">
        <v>0.13500000000000001</v>
      </c>
      <c r="N49" s="244">
        <v>0.13</v>
      </c>
      <c r="O49" s="263">
        <v>0.11700000000000001</v>
      </c>
      <c r="P49" s="173">
        <f>O49</f>
        <v>0.11700000000000001</v>
      </c>
      <c r="Q49" s="159">
        <f>M49/K49</f>
        <v>1</v>
      </c>
      <c r="R49" s="268">
        <v>1</v>
      </c>
      <c r="S49" s="302"/>
      <c r="T49" s="25"/>
      <c r="U49" s="15"/>
      <c r="V49" s="15"/>
      <c r="W49" s="15"/>
      <c r="X49" s="15"/>
      <c r="Y49" s="15"/>
      <c r="Z49" s="15"/>
      <c r="AA49" s="15"/>
      <c r="AB49" s="15"/>
      <c r="AC49" s="15"/>
      <c r="AD49" s="15"/>
      <c r="AE49" s="15"/>
      <c r="AF49" s="15"/>
      <c r="AG49" s="15"/>
      <c r="AH49" s="15"/>
      <c r="AI49" s="15"/>
      <c r="AJ49" s="15"/>
      <c r="AK49" s="15"/>
      <c r="AL49" s="15"/>
      <c r="AM49" s="15"/>
      <c r="AN49" s="15"/>
      <c r="AO49" s="15"/>
      <c r="AP49" s="15"/>
      <c r="AQ49" s="15"/>
    </row>
    <row r="50" spans="1:43" s="13" customFormat="1" ht="15.75" x14ac:dyDescent="0.25">
      <c r="A50" s="298" t="s">
        <v>23</v>
      </c>
      <c r="B50" s="299"/>
      <c r="C50" s="299"/>
      <c r="D50" s="299"/>
      <c r="E50" s="299"/>
      <c r="F50" s="299"/>
      <c r="G50" s="299"/>
      <c r="H50" s="299"/>
      <c r="I50" s="299"/>
      <c r="J50" s="299"/>
      <c r="K50" s="299"/>
      <c r="L50" s="299"/>
      <c r="M50" s="299"/>
      <c r="N50" s="299"/>
      <c r="O50" s="299"/>
      <c r="P50" s="299"/>
      <c r="Q50" s="299"/>
      <c r="R50" s="299"/>
      <c r="S50" s="299"/>
    </row>
    <row r="51" spans="1:43" s="13" customFormat="1" ht="15.75" x14ac:dyDescent="0.25">
      <c r="A51" s="298" t="s">
        <v>0</v>
      </c>
      <c r="B51" s="299"/>
      <c r="C51" s="299"/>
      <c r="D51" s="299"/>
      <c r="E51" s="299"/>
      <c r="F51" s="299"/>
      <c r="G51" s="299"/>
      <c r="H51" s="299"/>
      <c r="I51" s="299"/>
      <c r="J51" s="299"/>
      <c r="K51" s="299"/>
      <c r="L51" s="299"/>
      <c r="M51" s="299"/>
      <c r="N51" s="299"/>
      <c r="O51" s="299"/>
      <c r="P51" s="299"/>
      <c r="Q51" s="299"/>
      <c r="R51" s="299"/>
      <c r="S51" s="299"/>
      <c r="T51" s="93"/>
    </row>
    <row r="52" spans="1:43" s="13" customFormat="1" ht="31.5" x14ac:dyDescent="0.25">
      <c r="A52" s="56" t="s">
        <v>58</v>
      </c>
      <c r="B52" s="69" t="s">
        <v>43</v>
      </c>
      <c r="C52" s="48" t="s">
        <v>39</v>
      </c>
      <c r="D52" s="124">
        <v>333</v>
      </c>
      <c r="E52" s="48">
        <v>594</v>
      </c>
      <c r="F52" s="48"/>
      <c r="G52" s="69">
        <v>333</v>
      </c>
      <c r="H52" s="48"/>
      <c r="I52" s="124">
        <v>58</v>
      </c>
      <c r="J52" s="69">
        <v>329</v>
      </c>
      <c r="K52" s="48"/>
      <c r="L52" s="69">
        <f>L55+L56+L57</f>
        <v>83</v>
      </c>
      <c r="M52" s="69">
        <v>320</v>
      </c>
      <c r="N52" s="109"/>
      <c r="O52" s="109">
        <v>192</v>
      </c>
      <c r="P52" s="76">
        <f>G52+J52+M52+O52</f>
        <v>1174</v>
      </c>
      <c r="Q52" s="55">
        <f>O52/E52</f>
        <v>0.32323232323232326</v>
      </c>
      <c r="R52" s="38">
        <v>1</v>
      </c>
      <c r="S52" s="305" t="s">
        <v>61</v>
      </c>
    </row>
    <row r="53" spans="1:43" s="13" customFormat="1" ht="47.25" x14ac:dyDescent="0.25">
      <c r="A53" s="113" t="s">
        <v>59</v>
      </c>
      <c r="B53" s="69" t="s">
        <v>43</v>
      </c>
      <c r="C53" s="48" t="s">
        <v>30</v>
      </c>
      <c r="D53" s="199">
        <v>0.76680000000000004</v>
      </c>
      <c r="E53" s="55">
        <v>0.74</v>
      </c>
      <c r="F53" s="48"/>
      <c r="G53" s="81">
        <v>0.76680000000000004</v>
      </c>
      <c r="H53" s="48"/>
      <c r="I53" s="125">
        <v>0.48949999999999999</v>
      </c>
      <c r="J53" s="151">
        <v>0.38700000000000001</v>
      </c>
      <c r="K53" s="48"/>
      <c r="L53" s="239">
        <f>L59/L60</f>
        <v>0.61702127659574468</v>
      </c>
      <c r="M53" s="239">
        <v>0.58299999999999996</v>
      </c>
      <c r="N53" s="109"/>
      <c r="O53" s="266">
        <v>0.60499999999999998</v>
      </c>
      <c r="P53" s="37">
        <f>O53</f>
        <v>0.60499999999999998</v>
      </c>
      <c r="Q53" s="55">
        <f>O53/E53</f>
        <v>0.81756756756756754</v>
      </c>
      <c r="R53" s="38">
        <f>P53/E53</f>
        <v>0.81756756756756754</v>
      </c>
      <c r="S53" s="306"/>
    </row>
    <row r="54" spans="1:43" s="13" customFormat="1" ht="15.75" x14ac:dyDescent="0.25">
      <c r="A54" s="298" t="s">
        <v>1</v>
      </c>
      <c r="B54" s="299"/>
      <c r="C54" s="299"/>
      <c r="D54" s="299"/>
      <c r="E54" s="299"/>
      <c r="F54" s="299"/>
      <c r="G54" s="299"/>
      <c r="H54" s="299"/>
      <c r="I54" s="299"/>
      <c r="J54" s="299"/>
      <c r="K54" s="299"/>
      <c r="L54" s="299"/>
      <c r="M54" s="299"/>
      <c r="N54" s="299"/>
      <c r="O54" s="299"/>
      <c r="P54" s="299"/>
      <c r="Q54" s="299"/>
      <c r="R54" s="299"/>
      <c r="S54" s="299"/>
    </row>
    <row r="55" spans="1:43" s="13" customFormat="1" ht="63" x14ac:dyDescent="0.25">
      <c r="A55" s="52" t="s">
        <v>60</v>
      </c>
      <c r="B55" s="45" t="s">
        <v>43</v>
      </c>
      <c r="C55" s="35" t="s">
        <v>34</v>
      </c>
      <c r="D55" s="45">
        <v>120</v>
      </c>
      <c r="E55" s="49">
        <v>200</v>
      </c>
      <c r="F55" s="33">
        <v>120</v>
      </c>
      <c r="G55" s="45">
        <v>147</v>
      </c>
      <c r="H55" s="33">
        <v>40</v>
      </c>
      <c r="I55" s="46">
        <v>27</v>
      </c>
      <c r="J55" s="45">
        <v>292</v>
      </c>
      <c r="K55" s="33">
        <v>20</v>
      </c>
      <c r="L55" s="73">
        <v>68</v>
      </c>
      <c r="M55" s="45">
        <v>260</v>
      </c>
      <c r="N55" s="107">
        <v>20</v>
      </c>
      <c r="O55" s="108">
        <v>81</v>
      </c>
      <c r="P55" s="76">
        <f>G55+J55+M55+O55</f>
        <v>780</v>
      </c>
      <c r="Q55" s="37">
        <v>1</v>
      </c>
      <c r="R55" s="38">
        <v>1</v>
      </c>
      <c r="S55" s="300" t="s">
        <v>61</v>
      </c>
    </row>
    <row r="56" spans="1:43" s="13" customFormat="1" ht="31.5" x14ac:dyDescent="0.25">
      <c r="A56" s="52" t="s">
        <v>62</v>
      </c>
      <c r="B56" s="45" t="s">
        <v>43</v>
      </c>
      <c r="C56" s="33" t="s">
        <v>34</v>
      </c>
      <c r="D56" s="45">
        <v>80</v>
      </c>
      <c r="E56" s="33">
        <v>260</v>
      </c>
      <c r="F56" s="33">
        <v>80</v>
      </c>
      <c r="G56" s="45">
        <v>96</v>
      </c>
      <c r="H56" s="33">
        <v>60</v>
      </c>
      <c r="I56" s="46">
        <v>0</v>
      </c>
      <c r="J56" s="45">
        <v>6</v>
      </c>
      <c r="K56" s="57">
        <v>60</v>
      </c>
      <c r="L56" s="45">
        <v>4</v>
      </c>
      <c r="M56" s="45">
        <v>4</v>
      </c>
      <c r="N56" s="242">
        <v>60</v>
      </c>
      <c r="O56" s="108">
        <v>0</v>
      </c>
      <c r="P56" s="76">
        <f>G56+J56+M56+O56</f>
        <v>106</v>
      </c>
      <c r="Q56" s="37">
        <f>O56/N56</f>
        <v>0</v>
      </c>
      <c r="R56" s="38">
        <f>P56/E56</f>
        <v>0.40769230769230769</v>
      </c>
      <c r="S56" s="301"/>
    </row>
    <row r="57" spans="1:43" s="13" customFormat="1" ht="63" x14ac:dyDescent="0.25">
      <c r="A57" s="52" t="s">
        <v>63</v>
      </c>
      <c r="B57" s="45" t="s">
        <v>43</v>
      </c>
      <c r="C57" s="58" t="s">
        <v>39</v>
      </c>
      <c r="D57" s="45">
        <v>116</v>
      </c>
      <c r="E57" s="33">
        <v>134</v>
      </c>
      <c r="F57" s="33">
        <v>116</v>
      </c>
      <c r="G57" s="45">
        <v>90</v>
      </c>
      <c r="H57" s="33">
        <v>5</v>
      </c>
      <c r="I57" s="45">
        <v>31</v>
      </c>
      <c r="J57" s="45">
        <v>31</v>
      </c>
      <c r="K57" s="57">
        <v>7</v>
      </c>
      <c r="L57" s="45">
        <v>11</v>
      </c>
      <c r="M57" s="45">
        <v>56</v>
      </c>
      <c r="N57" s="242">
        <v>6</v>
      </c>
      <c r="O57" s="108">
        <v>111</v>
      </c>
      <c r="P57" s="76">
        <f>G57+J57+M57+O57</f>
        <v>288</v>
      </c>
      <c r="Q57" s="37">
        <v>1</v>
      </c>
      <c r="R57" s="38">
        <v>1</v>
      </c>
      <c r="S57" s="301"/>
    </row>
    <row r="58" spans="1:43" s="13" customFormat="1" ht="31.5" x14ac:dyDescent="0.25">
      <c r="A58" s="52" t="s">
        <v>64</v>
      </c>
      <c r="B58" s="45" t="s">
        <v>44</v>
      </c>
      <c r="C58" s="33" t="s">
        <v>30</v>
      </c>
      <c r="D58" s="78">
        <v>0.01</v>
      </c>
      <c r="E58" s="37">
        <v>0.05</v>
      </c>
      <c r="F58" s="42">
        <v>0.01</v>
      </c>
      <c r="G58" s="78">
        <v>0.18</v>
      </c>
      <c r="H58" s="42">
        <v>0.05</v>
      </c>
      <c r="I58" s="123">
        <v>0.18</v>
      </c>
      <c r="J58" s="78">
        <v>0.18</v>
      </c>
      <c r="K58" s="37">
        <v>0.05</v>
      </c>
      <c r="L58" s="240">
        <v>0.1</v>
      </c>
      <c r="M58" s="78">
        <v>0.18</v>
      </c>
      <c r="N58" s="145">
        <v>0.05</v>
      </c>
      <c r="O58" s="112">
        <v>0.21</v>
      </c>
      <c r="P58" s="37">
        <f>O58</f>
        <v>0.21</v>
      </c>
      <c r="Q58" s="37">
        <v>1</v>
      </c>
      <c r="R58" s="38">
        <v>1</v>
      </c>
      <c r="S58" s="301"/>
    </row>
    <row r="59" spans="1:43" s="13" customFormat="1" ht="31.5" x14ac:dyDescent="0.25">
      <c r="A59" s="52" t="s">
        <v>65</v>
      </c>
      <c r="B59" s="45" t="s">
        <v>43</v>
      </c>
      <c r="C59" s="33" t="s">
        <v>34</v>
      </c>
      <c r="D59" s="45">
        <v>131</v>
      </c>
      <c r="E59" s="33">
        <v>163</v>
      </c>
      <c r="F59" s="33">
        <v>131</v>
      </c>
      <c r="G59" s="45">
        <v>148</v>
      </c>
      <c r="H59" s="33">
        <v>10</v>
      </c>
      <c r="I59" s="46">
        <v>39</v>
      </c>
      <c r="J59" s="45">
        <v>90</v>
      </c>
      <c r="K59" s="57">
        <v>11</v>
      </c>
      <c r="L59" s="45">
        <v>58</v>
      </c>
      <c r="M59" s="45">
        <v>147</v>
      </c>
      <c r="N59" s="242">
        <v>11</v>
      </c>
      <c r="O59" s="108">
        <v>92</v>
      </c>
      <c r="P59" s="76">
        <f>G59+J59+M59+O59</f>
        <v>477</v>
      </c>
      <c r="Q59" s="37">
        <v>1</v>
      </c>
      <c r="R59" s="38">
        <v>1</v>
      </c>
      <c r="S59" s="301"/>
    </row>
    <row r="60" spans="1:43" s="13" customFormat="1" ht="31.5" x14ac:dyDescent="0.25">
      <c r="A60" s="59" t="s">
        <v>66</v>
      </c>
      <c r="B60" s="45" t="s">
        <v>43</v>
      </c>
      <c r="C60" s="33" t="s">
        <v>34</v>
      </c>
      <c r="D60" s="45">
        <v>144</v>
      </c>
      <c r="E60" s="33">
        <v>220</v>
      </c>
      <c r="F60" s="33">
        <v>144</v>
      </c>
      <c r="G60" s="45">
        <v>193</v>
      </c>
      <c r="H60" s="33">
        <v>21</v>
      </c>
      <c r="I60" s="46">
        <v>189</v>
      </c>
      <c r="J60" s="45">
        <v>232</v>
      </c>
      <c r="K60" s="57">
        <v>24</v>
      </c>
      <c r="L60" s="73">
        <v>94</v>
      </c>
      <c r="M60" s="45">
        <v>252</v>
      </c>
      <c r="N60" s="242">
        <v>31</v>
      </c>
      <c r="O60" s="108">
        <v>152</v>
      </c>
      <c r="P60" s="76">
        <f>G60+J60+M60+O60</f>
        <v>829</v>
      </c>
      <c r="Q60" s="37">
        <v>1</v>
      </c>
      <c r="R60" s="38">
        <v>1</v>
      </c>
      <c r="S60" s="301"/>
    </row>
    <row r="61" spans="1:43" s="13" customFormat="1" ht="31.5" x14ac:dyDescent="0.25">
      <c r="A61" s="52" t="s">
        <v>67</v>
      </c>
      <c r="B61" s="45" t="s">
        <v>43</v>
      </c>
      <c r="C61" s="33" t="s">
        <v>34</v>
      </c>
      <c r="D61" s="45">
        <v>412</v>
      </c>
      <c r="E61" s="57">
        <v>477</v>
      </c>
      <c r="F61" s="60">
        <v>412</v>
      </c>
      <c r="G61" s="45">
        <v>440</v>
      </c>
      <c r="H61" s="57">
        <v>21</v>
      </c>
      <c r="I61" s="46">
        <v>50</v>
      </c>
      <c r="J61" s="45">
        <v>97</v>
      </c>
      <c r="K61" s="57">
        <v>21</v>
      </c>
      <c r="L61" s="45">
        <v>60</v>
      </c>
      <c r="M61" s="45">
        <v>109</v>
      </c>
      <c r="N61" s="242">
        <v>23</v>
      </c>
      <c r="O61" s="108">
        <v>61</v>
      </c>
      <c r="P61" s="76">
        <f>G61+J61+M61+O61</f>
        <v>707</v>
      </c>
      <c r="Q61" s="37">
        <v>1</v>
      </c>
      <c r="R61" s="38">
        <v>1</v>
      </c>
      <c r="S61" s="301"/>
    </row>
    <row r="62" spans="1:43" s="13" customFormat="1" ht="47.25" x14ac:dyDescent="0.25">
      <c r="A62" s="59" t="s">
        <v>68</v>
      </c>
      <c r="B62" s="45" t="s">
        <v>43</v>
      </c>
      <c r="C62" s="33" t="s">
        <v>34</v>
      </c>
      <c r="D62" s="45">
        <v>0</v>
      </c>
      <c r="E62" s="61">
        <v>10</v>
      </c>
      <c r="F62" s="62">
        <v>0</v>
      </c>
      <c r="G62" s="45">
        <v>0</v>
      </c>
      <c r="H62" s="60">
        <v>3</v>
      </c>
      <c r="I62" s="45">
        <v>0</v>
      </c>
      <c r="J62" s="45">
        <v>1</v>
      </c>
      <c r="K62" s="60">
        <v>3</v>
      </c>
      <c r="L62" s="45">
        <v>0</v>
      </c>
      <c r="M62" s="45">
        <v>2</v>
      </c>
      <c r="N62" s="245">
        <v>4</v>
      </c>
      <c r="O62" s="108">
        <v>0</v>
      </c>
      <c r="P62" s="76">
        <f>G62+J62+M62+O62</f>
        <v>3</v>
      </c>
      <c r="Q62" s="37">
        <f>O62/N62</f>
        <v>0</v>
      </c>
      <c r="R62" s="38">
        <f>P62/E62</f>
        <v>0.3</v>
      </c>
      <c r="S62" s="301"/>
    </row>
    <row r="63" spans="1:43" s="137" customFormat="1" ht="31.5" x14ac:dyDescent="0.25">
      <c r="A63" s="59" t="s">
        <v>216</v>
      </c>
      <c r="B63" s="45" t="s">
        <v>43</v>
      </c>
      <c r="C63" s="33" t="s">
        <v>30</v>
      </c>
      <c r="D63" s="116">
        <v>0.32400000000000001</v>
      </c>
      <c r="E63" s="134">
        <v>0.48</v>
      </c>
      <c r="F63" s="135">
        <v>0.32</v>
      </c>
      <c r="G63" s="80">
        <v>0.32400000000000001</v>
      </c>
      <c r="H63" s="135">
        <v>0.05</v>
      </c>
      <c r="I63" s="136">
        <v>4.9299999999999997E-2</v>
      </c>
      <c r="J63" s="80">
        <v>0.249</v>
      </c>
      <c r="K63" s="135">
        <v>0.05</v>
      </c>
      <c r="L63" s="80">
        <v>0.27300000000000002</v>
      </c>
      <c r="M63" s="80">
        <v>0.22600000000000001</v>
      </c>
      <c r="N63" s="246">
        <v>0.06</v>
      </c>
      <c r="O63" s="262">
        <v>0.30599999999999999</v>
      </c>
      <c r="P63" s="80">
        <f>O63</f>
        <v>0.30599999999999999</v>
      </c>
      <c r="Q63" s="37">
        <v>1</v>
      </c>
      <c r="R63" s="37">
        <f>P63/E63</f>
        <v>0.63750000000000007</v>
      </c>
      <c r="S63" s="302"/>
    </row>
    <row r="64" spans="1:43" s="13" customFormat="1" x14ac:dyDescent="0.25">
      <c r="B64" s="16"/>
      <c r="C64" s="16"/>
      <c r="D64" s="126"/>
      <c r="E64" s="16"/>
      <c r="F64" s="16"/>
      <c r="G64" s="16"/>
      <c r="H64" s="16"/>
      <c r="I64" s="126"/>
      <c r="J64" s="149"/>
      <c r="K64" s="16"/>
      <c r="L64" s="149"/>
      <c r="M64" s="149"/>
      <c r="N64" s="110"/>
      <c r="O64" s="110"/>
      <c r="P64" s="16"/>
      <c r="Q64" s="24"/>
      <c r="R64" s="22"/>
      <c r="S64" s="16"/>
    </row>
    <row r="65" spans="1:19" s="13" customFormat="1" ht="60" x14ac:dyDescent="0.25">
      <c r="A65" s="111" t="s">
        <v>179</v>
      </c>
      <c r="B65" s="79">
        <f>(Q14+Q15+Q16+Q17+Q18+Q27+Q28+Q31+Q32+Q34+Q35+Q42+Q43+Q44+Q45+Q46+Q48+Q49+Q55+Q56+Q57+Q58+Q59+Q60+Q61+Q62+Q63)/27</f>
        <v>0.81851851851851853</v>
      </c>
      <c r="C65" s="16"/>
      <c r="D65" s="283" t="s">
        <v>177</v>
      </c>
      <c r="E65" s="79">
        <f>(R14+R15+R16+R17+R18+R19+R26+R27+R28+R29+R30+R31+R32+R33+R34+R35+R42+R43+R44+R45+R46+R48+R49+R55+R56+R57+R58+R59+R60+R61+R62+R63)/32</f>
        <v>0.82923886946386949</v>
      </c>
      <c r="F65" s="16"/>
      <c r="G65" s="16"/>
      <c r="H65" s="16"/>
      <c r="I65" s="126"/>
      <c r="J65" s="149"/>
      <c r="K65" s="16"/>
      <c r="L65" s="149"/>
      <c r="M65" s="149"/>
      <c r="N65" s="110"/>
      <c r="O65" s="110"/>
      <c r="P65" s="16"/>
      <c r="Q65" s="16"/>
      <c r="R65" s="22"/>
      <c r="S65" s="16"/>
    </row>
    <row r="66" spans="1:19" s="13" customFormat="1" ht="60" x14ac:dyDescent="0.25">
      <c r="A66" s="111" t="s">
        <v>180</v>
      </c>
      <c r="B66" s="114">
        <f>B65*0.2</f>
        <v>0.16370370370370371</v>
      </c>
      <c r="C66" s="24"/>
      <c r="D66" s="283" t="s">
        <v>184</v>
      </c>
      <c r="E66" s="114">
        <f>E65*0.2</f>
        <v>0.16584777389277391</v>
      </c>
      <c r="F66" s="16"/>
      <c r="G66" s="16"/>
      <c r="H66" s="16"/>
      <c r="I66" s="126"/>
      <c r="J66" s="149"/>
      <c r="K66" s="16"/>
      <c r="L66" s="149"/>
      <c r="M66" s="149"/>
      <c r="N66" s="110"/>
      <c r="O66" s="110"/>
      <c r="P66" s="16"/>
      <c r="Q66" s="16"/>
      <c r="R66" s="22"/>
      <c r="S66" s="16"/>
    </row>
    <row r="67" spans="1:19" s="13" customFormat="1" x14ac:dyDescent="0.25">
      <c r="B67" s="16"/>
      <c r="C67" s="16"/>
      <c r="D67" s="126"/>
      <c r="E67" s="16"/>
      <c r="F67" s="16"/>
      <c r="G67" s="16"/>
      <c r="H67" s="16"/>
      <c r="I67" s="126"/>
      <c r="J67" s="149"/>
      <c r="K67" s="16"/>
      <c r="L67" s="149"/>
      <c r="M67" s="149"/>
      <c r="N67" s="110"/>
      <c r="O67" s="110"/>
      <c r="P67" s="16"/>
      <c r="Q67" s="16"/>
      <c r="R67" s="22"/>
      <c r="S67" s="16"/>
    </row>
    <row r="68" spans="1:19" s="13" customFormat="1" x14ac:dyDescent="0.25">
      <c r="B68" s="16"/>
      <c r="C68" s="16"/>
      <c r="D68" s="126"/>
      <c r="E68" s="16"/>
      <c r="F68" s="16"/>
      <c r="G68" s="16"/>
      <c r="H68" s="16"/>
      <c r="I68" s="126"/>
      <c r="J68" s="149"/>
      <c r="K68" s="16"/>
      <c r="L68" s="149"/>
      <c r="M68" s="149"/>
      <c r="N68" s="110"/>
      <c r="O68" s="110"/>
      <c r="P68" s="16"/>
      <c r="Q68" s="16"/>
      <c r="R68" s="22"/>
      <c r="S68" s="16"/>
    </row>
    <row r="69" spans="1:19" s="13" customFormat="1" x14ac:dyDescent="0.25">
      <c r="B69" s="16"/>
      <c r="C69" s="16"/>
      <c r="D69" s="126"/>
      <c r="E69" s="16"/>
      <c r="F69" s="16"/>
      <c r="G69" s="16"/>
      <c r="H69" s="16"/>
      <c r="I69" s="126"/>
      <c r="J69" s="149"/>
      <c r="K69" s="16"/>
      <c r="L69" s="149"/>
      <c r="M69" s="149"/>
      <c r="N69" s="110"/>
      <c r="O69" s="110"/>
      <c r="P69" s="16"/>
      <c r="Q69" s="16"/>
      <c r="R69" s="22"/>
      <c r="S69" s="16"/>
    </row>
    <row r="70" spans="1:19" s="13" customFormat="1" x14ac:dyDescent="0.25">
      <c r="B70" s="16"/>
      <c r="C70" s="16"/>
      <c r="D70" s="126"/>
      <c r="E70" s="16"/>
      <c r="F70" s="16"/>
      <c r="G70" s="16"/>
      <c r="H70" s="16"/>
      <c r="I70" s="126"/>
      <c r="J70" s="149"/>
      <c r="K70" s="16"/>
      <c r="L70" s="149"/>
      <c r="M70" s="149"/>
      <c r="N70" s="110"/>
      <c r="O70" s="110"/>
      <c r="P70" s="16"/>
      <c r="Q70" s="16"/>
      <c r="R70" s="22"/>
      <c r="S70" s="16"/>
    </row>
    <row r="71" spans="1:19" s="13" customFormat="1" x14ac:dyDescent="0.25">
      <c r="B71" s="16"/>
      <c r="C71" s="16"/>
      <c r="D71" s="126"/>
      <c r="E71" s="16"/>
      <c r="F71" s="16"/>
      <c r="G71" s="16"/>
      <c r="H71" s="16"/>
      <c r="I71" s="126"/>
      <c r="J71" s="149"/>
      <c r="K71" s="16"/>
      <c r="L71" s="149"/>
      <c r="M71" s="149"/>
      <c r="N71" s="110"/>
      <c r="O71" s="110"/>
      <c r="P71" s="16"/>
      <c r="Q71" s="16"/>
      <c r="R71" s="22"/>
      <c r="S71" s="16"/>
    </row>
    <row r="72" spans="1:19" s="13" customFormat="1" x14ac:dyDescent="0.25">
      <c r="B72" s="16"/>
      <c r="C72" s="16"/>
      <c r="D72" s="126"/>
      <c r="E72" s="16"/>
      <c r="F72" s="16"/>
      <c r="G72" s="16"/>
      <c r="H72" s="16"/>
      <c r="I72" s="126"/>
      <c r="J72" s="149"/>
      <c r="K72" s="16"/>
      <c r="L72" s="149"/>
      <c r="M72" s="149"/>
      <c r="N72" s="110"/>
      <c r="O72" s="110"/>
      <c r="P72" s="16"/>
      <c r="Q72" s="16"/>
      <c r="R72" s="22"/>
      <c r="S72" s="16"/>
    </row>
    <row r="73" spans="1:19" s="13" customFormat="1" x14ac:dyDescent="0.25">
      <c r="B73" s="16"/>
      <c r="C73" s="16"/>
      <c r="D73" s="126"/>
      <c r="E73" s="16"/>
      <c r="F73" s="16"/>
      <c r="G73" s="16"/>
      <c r="H73" s="16"/>
      <c r="I73" s="126"/>
      <c r="J73" s="149"/>
      <c r="K73" s="16"/>
      <c r="L73" s="149"/>
      <c r="M73" s="149"/>
      <c r="N73" s="110"/>
      <c r="O73" s="110"/>
      <c r="P73" s="16"/>
      <c r="Q73" s="16"/>
      <c r="R73" s="22"/>
      <c r="S73" s="16"/>
    </row>
    <row r="74" spans="1:19" s="13" customFormat="1" x14ac:dyDescent="0.25">
      <c r="B74" s="16"/>
      <c r="C74" s="16"/>
      <c r="D74" s="126"/>
      <c r="E74" s="16"/>
      <c r="F74" s="16"/>
      <c r="G74" s="16"/>
      <c r="H74" s="16"/>
      <c r="I74" s="126"/>
      <c r="J74" s="149"/>
      <c r="K74" s="16"/>
      <c r="L74" s="149"/>
      <c r="M74" s="149"/>
      <c r="N74" s="110"/>
      <c r="O74" s="110"/>
      <c r="P74" s="16"/>
      <c r="Q74" s="16"/>
      <c r="R74" s="22"/>
      <c r="S74" s="16"/>
    </row>
    <row r="75" spans="1:19" s="13" customFormat="1" x14ac:dyDescent="0.25">
      <c r="B75" s="16"/>
      <c r="C75" s="16"/>
      <c r="D75" s="126"/>
      <c r="E75" s="16"/>
      <c r="F75" s="16"/>
      <c r="G75" s="16"/>
      <c r="H75" s="16"/>
      <c r="I75" s="126"/>
      <c r="J75" s="149"/>
      <c r="K75" s="16"/>
      <c r="L75" s="149"/>
      <c r="M75" s="149"/>
      <c r="N75" s="110"/>
      <c r="O75" s="110"/>
      <c r="P75" s="16"/>
      <c r="Q75" s="16"/>
      <c r="R75" s="22"/>
      <c r="S75" s="16"/>
    </row>
    <row r="76" spans="1:19" s="13" customFormat="1" x14ac:dyDescent="0.25">
      <c r="B76" s="16"/>
      <c r="C76" s="16"/>
      <c r="D76" s="126"/>
      <c r="E76" s="16"/>
      <c r="F76" s="16"/>
      <c r="G76" s="16"/>
      <c r="H76" s="16"/>
      <c r="I76" s="126"/>
      <c r="J76" s="149"/>
      <c r="K76" s="16"/>
      <c r="L76" s="149"/>
      <c r="M76" s="149"/>
      <c r="N76" s="110"/>
      <c r="O76" s="110"/>
      <c r="P76" s="16"/>
      <c r="Q76" s="16"/>
      <c r="R76" s="22"/>
      <c r="S76" s="16"/>
    </row>
    <row r="77" spans="1:19" s="13" customFormat="1" x14ac:dyDescent="0.25">
      <c r="B77" s="16"/>
      <c r="C77" s="16"/>
      <c r="D77" s="126"/>
      <c r="E77" s="16"/>
      <c r="F77" s="16"/>
      <c r="G77" s="16"/>
      <c r="H77" s="16"/>
      <c r="I77" s="126"/>
      <c r="J77" s="149"/>
      <c r="K77" s="16"/>
      <c r="L77" s="149"/>
      <c r="M77" s="149"/>
      <c r="N77" s="110"/>
      <c r="O77" s="110"/>
      <c r="P77" s="16"/>
      <c r="Q77" s="16"/>
      <c r="R77" s="22"/>
      <c r="S77" s="16"/>
    </row>
    <row r="78" spans="1:19" s="13" customFormat="1" x14ac:dyDescent="0.25">
      <c r="B78" s="16"/>
      <c r="C78" s="16"/>
      <c r="D78" s="126"/>
      <c r="E78" s="16"/>
      <c r="F78" s="16"/>
      <c r="G78" s="16"/>
      <c r="H78" s="16"/>
      <c r="I78" s="126"/>
      <c r="J78" s="149"/>
      <c r="K78" s="16"/>
      <c r="L78" s="149"/>
      <c r="M78" s="149"/>
      <c r="N78" s="110"/>
      <c r="O78" s="110"/>
      <c r="P78" s="16"/>
      <c r="Q78" s="16"/>
      <c r="R78" s="22"/>
      <c r="S78" s="16"/>
    </row>
    <row r="79" spans="1:19" x14ac:dyDescent="0.25">
      <c r="A79" s="13"/>
      <c r="B79" s="16"/>
      <c r="C79" s="16"/>
      <c r="D79" s="126"/>
      <c r="E79" s="16"/>
      <c r="F79" s="16"/>
      <c r="G79" s="16"/>
      <c r="H79" s="16"/>
      <c r="I79" s="126"/>
      <c r="K79" s="16"/>
      <c r="P79" s="16"/>
      <c r="Q79" s="16"/>
      <c r="R79" s="22"/>
      <c r="S79" s="16"/>
    </row>
    <row r="80" spans="1:19" x14ac:dyDescent="0.25">
      <c r="A80" s="13"/>
      <c r="B80" s="16"/>
      <c r="C80" s="16"/>
      <c r="D80" s="126"/>
      <c r="E80" s="16"/>
      <c r="F80" s="16"/>
      <c r="G80" s="16"/>
      <c r="H80" s="16"/>
      <c r="I80" s="126"/>
      <c r="K80" s="16"/>
      <c r="P80" s="16"/>
      <c r="Q80" s="16"/>
      <c r="R80" s="22"/>
      <c r="S80" s="16"/>
    </row>
    <row r="81" spans="1:19" x14ac:dyDescent="0.25">
      <c r="A81" s="13"/>
      <c r="B81" s="16"/>
      <c r="C81" s="16"/>
      <c r="D81" s="126"/>
      <c r="E81" s="16"/>
      <c r="F81" s="16"/>
      <c r="G81" s="16"/>
      <c r="H81" s="16"/>
      <c r="I81" s="126"/>
      <c r="K81" s="16"/>
      <c r="P81" s="16"/>
      <c r="Q81" s="16"/>
      <c r="R81" s="22"/>
      <c r="S81" s="16"/>
    </row>
    <row r="82" spans="1:19" x14ac:dyDescent="0.25">
      <c r="A82" s="13"/>
      <c r="B82" s="16"/>
      <c r="C82" s="16"/>
      <c r="D82" s="126"/>
      <c r="E82" s="16"/>
      <c r="F82" s="16"/>
      <c r="G82" s="16"/>
      <c r="H82" s="16"/>
      <c r="I82" s="126"/>
      <c r="K82" s="16"/>
      <c r="P82" s="16"/>
      <c r="Q82" s="16"/>
      <c r="R82" s="22"/>
      <c r="S82" s="16"/>
    </row>
    <row r="83" spans="1:19" x14ac:dyDescent="0.25">
      <c r="A83" s="13"/>
      <c r="B83" s="16"/>
      <c r="C83" s="16"/>
      <c r="D83" s="126"/>
      <c r="E83" s="16"/>
      <c r="F83" s="16"/>
      <c r="G83" s="16"/>
      <c r="H83" s="16"/>
      <c r="I83" s="126"/>
      <c r="K83" s="16"/>
      <c r="P83" s="16"/>
      <c r="Q83" s="16"/>
      <c r="R83" s="22"/>
      <c r="S83" s="16"/>
    </row>
  </sheetData>
  <sheetProtection algorithmName="SHA-512" hashValue="xpaRqfgQZVKd5bgtAPEMh2WhyR0NuAt4glV0cfO40wh3o4fODdr5DwcthKL01LxQ85j5le5ITlT7x7YdbHCoGg==" saltValue="jo0Rrc3HJQKbRW7nlXT8Wg==" spinCount="100000" sheet="1" formatCells="0" formatColumns="0" formatRows="0" insertColumns="0" insertRows="0" insertHyperlinks="0" deleteColumns="0" deleteRows="0" sort="0" autoFilter="0" pivotTables="0"/>
  <mergeCells count="28">
    <mergeCell ref="S33:S35"/>
    <mergeCell ref="S55:S63"/>
    <mergeCell ref="S52:S53"/>
    <mergeCell ref="A1:E2"/>
    <mergeCell ref="F1:S1"/>
    <mergeCell ref="F2:G2"/>
    <mergeCell ref="H2:L2"/>
    <mergeCell ref="N2:S2"/>
    <mergeCell ref="A20:S20"/>
    <mergeCell ref="A36:S36"/>
    <mergeCell ref="A8:S8"/>
    <mergeCell ref="A3:S3"/>
    <mergeCell ref="A4:B4"/>
    <mergeCell ref="A21:S21"/>
    <mergeCell ref="A13:S13"/>
    <mergeCell ref="A25:S25"/>
    <mergeCell ref="A50:S50"/>
    <mergeCell ref="A51:S51"/>
    <mergeCell ref="A54:S54"/>
    <mergeCell ref="A37:S37"/>
    <mergeCell ref="A41:S41"/>
    <mergeCell ref="S42:S49"/>
    <mergeCell ref="S39:S40"/>
    <mergeCell ref="S9:S12"/>
    <mergeCell ref="S23:S24"/>
    <mergeCell ref="S30:S32"/>
    <mergeCell ref="S14:S19"/>
    <mergeCell ref="S26:S27"/>
  </mergeCells>
  <pageMargins left="0.15748031496062992" right="0.11811023622047245" top="0.74803149606299213" bottom="0.74803149606299213" header="0.31496062992125984" footer="0.31496062992125984"/>
  <pageSetup paperSize="5" scale="65" orientation="landscape" horizontalDpi="200" verticalDpi="200" r:id="rId1"/>
  <headerFooter>
    <oddFooter>&amp;RFecha Publicación:21-Octubre-2011</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A32"/>
  <sheetViews>
    <sheetView zoomScaleNormal="100" workbookViewId="0">
      <pane xSplit="1" ySplit="8" topLeftCell="B9" activePane="bottomRight" state="frozen"/>
      <selection pane="topRight" activeCell="B1" sqref="B1"/>
      <selection pane="bottomLeft" activeCell="A9" sqref="A9"/>
      <selection pane="bottomRight" activeCell="D18" sqref="D18"/>
    </sheetView>
  </sheetViews>
  <sheetFormatPr baseColWidth="10" defaultRowHeight="15" x14ac:dyDescent="0.25"/>
  <cols>
    <col min="1" max="1" width="36.28515625" customWidth="1"/>
    <col min="2" max="2" width="16.5703125" style="2" customWidth="1"/>
    <col min="3" max="3" width="16.140625" style="2" customWidth="1"/>
    <col min="4" max="4" width="13.5703125" style="2" customWidth="1"/>
    <col min="5" max="5" width="14.140625" style="2" customWidth="1"/>
    <col min="6" max="6" width="10.5703125" style="2" customWidth="1"/>
    <col min="7" max="7" width="9.5703125" style="2" bestFit="1" customWidth="1"/>
    <col min="8" max="8" width="10.5703125" style="2" bestFit="1" customWidth="1"/>
    <col min="9" max="9" width="9.5703125" style="127" bestFit="1" customWidth="1"/>
    <col min="10" max="10" width="9.5703125" style="149" customWidth="1"/>
    <col min="11" max="11" width="10.5703125" style="2" bestFit="1" customWidth="1"/>
    <col min="12" max="12" width="9.5703125" style="149" bestFit="1" customWidth="1"/>
    <col min="13" max="13" width="9.5703125" style="149" customWidth="1"/>
    <col min="14" max="14" width="10.5703125" style="110" bestFit="1" customWidth="1"/>
    <col min="15" max="15" width="9.5703125" style="110" bestFit="1" customWidth="1"/>
    <col min="16" max="16" width="9.28515625" style="2" bestFit="1" customWidth="1"/>
    <col min="17" max="17" width="10.5703125" style="2" bestFit="1" customWidth="1"/>
    <col min="18" max="18" width="9.28515625" style="23" bestFit="1" customWidth="1"/>
    <col min="19" max="19" width="16.42578125" style="2" customWidth="1"/>
    <col min="20" max="20" width="28.7109375" style="13" customWidth="1"/>
    <col min="21" max="43" width="11" style="13"/>
  </cols>
  <sheetData>
    <row r="1" spans="1:53" s="7" customFormat="1" ht="47.25" customHeight="1" x14ac:dyDescent="0.25">
      <c r="A1" s="307"/>
      <c r="B1" s="307"/>
      <c r="C1" s="307"/>
      <c r="D1" s="307"/>
      <c r="E1" s="307"/>
      <c r="F1" s="309" t="s">
        <v>13</v>
      </c>
      <c r="G1" s="309"/>
      <c r="H1" s="309"/>
      <c r="I1" s="309"/>
      <c r="J1" s="309"/>
      <c r="K1" s="309"/>
      <c r="L1" s="309"/>
      <c r="M1" s="309"/>
      <c r="N1" s="309"/>
      <c r="O1" s="309"/>
      <c r="P1" s="309"/>
      <c r="Q1" s="309"/>
      <c r="R1" s="309"/>
      <c r="S1" s="309"/>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row>
    <row r="2" spans="1:53" s="7" customFormat="1" ht="24" customHeight="1" x14ac:dyDescent="0.25">
      <c r="A2" s="308"/>
      <c r="B2" s="308"/>
      <c r="C2" s="308"/>
      <c r="D2" s="308"/>
      <c r="E2" s="308"/>
      <c r="F2" s="310" t="s">
        <v>18</v>
      </c>
      <c r="G2" s="311"/>
      <c r="H2" s="310" t="s">
        <v>19</v>
      </c>
      <c r="I2" s="312"/>
      <c r="J2" s="312"/>
      <c r="K2" s="312"/>
      <c r="L2" s="311"/>
      <c r="M2" s="234"/>
      <c r="N2" s="310" t="s">
        <v>8</v>
      </c>
      <c r="O2" s="312"/>
      <c r="P2" s="312"/>
      <c r="Q2" s="312"/>
      <c r="R2" s="312"/>
      <c r="S2" s="311"/>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row>
    <row r="3" spans="1:53" s="7" customFormat="1" ht="15.75" x14ac:dyDescent="0.25">
      <c r="A3" s="315"/>
      <c r="B3" s="316"/>
      <c r="C3" s="316"/>
      <c r="D3" s="316"/>
      <c r="E3" s="316"/>
      <c r="F3" s="316"/>
      <c r="G3" s="316"/>
      <c r="H3" s="316"/>
      <c r="I3" s="316"/>
      <c r="J3" s="316"/>
      <c r="K3" s="316"/>
      <c r="L3" s="316"/>
      <c r="M3" s="316"/>
      <c r="N3" s="316"/>
      <c r="O3" s="316"/>
      <c r="P3" s="316"/>
      <c r="Q3" s="316"/>
      <c r="R3" s="316"/>
      <c r="S3" s="317"/>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row>
    <row r="4" spans="1:53" s="7" customFormat="1" ht="15.75" x14ac:dyDescent="0.25">
      <c r="A4" s="318"/>
      <c r="B4" s="319"/>
      <c r="C4" s="8"/>
      <c r="D4" s="8"/>
      <c r="E4" s="8"/>
      <c r="F4" s="8"/>
      <c r="G4" s="8"/>
      <c r="H4" s="8"/>
      <c r="I4" s="8"/>
      <c r="J4" s="146"/>
      <c r="K4" s="8"/>
      <c r="L4" s="146"/>
      <c r="M4" s="146"/>
      <c r="N4" s="103"/>
      <c r="O4" s="103"/>
      <c r="P4" s="8"/>
      <c r="Q4" s="8"/>
      <c r="R4" s="19"/>
      <c r="S4" s="9"/>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row>
    <row r="5" spans="1:53" s="7" customFormat="1" ht="15.75" x14ac:dyDescent="0.25">
      <c r="A5" s="10"/>
      <c r="B5" s="11"/>
      <c r="C5" s="11"/>
      <c r="D5" s="11"/>
      <c r="E5" s="11"/>
      <c r="F5" s="11"/>
      <c r="G5" s="11"/>
      <c r="H5" s="11"/>
      <c r="I5" s="11"/>
      <c r="J5" s="147"/>
      <c r="K5" s="11"/>
      <c r="L5" s="147"/>
      <c r="M5" s="147"/>
      <c r="N5" s="104"/>
      <c r="O5" s="104"/>
      <c r="P5" s="11"/>
      <c r="Q5" s="11"/>
      <c r="R5" s="20"/>
      <c r="S5" s="12"/>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row>
    <row r="6" spans="1:53" ht="18.75" x14ac:dyDescent="0.3">
      <c r="A6" s="89" t="s">
        <v>197</v>
      </c>
      <c r="B6" s="89"/>
      <c r="C6" s="89"/>
      <c r="D6" s="89"/>
      <c r="E6" s="89"/>
      <c r="F6" s="89"/>
      <c r="G6" s="89"/>
      <c r="H6" s="89"/>
      <c r="I6" s="119"/>
      <c r="J6" s="148"/>
      <c r="K6" s="89"/>
      <c r="L6" s="148"/>
      <c r="M6" s="148"/>
      <c r="N6" s="105"/>
      <c r="O6" s="105"/>
      <c r="P6" s="89"/>
      <c r="Q6" s="89"/>
      <c r="R6" s="89"/>
      <c r="S6" s="89"/>
    </row>
    <row r="7" spans="1:53" s="4" customFormat="1" ht="50.25" customHeight="1" x14ac:dyDescent="0.25">
      <c r="A7" s="27" t="s">
        <v>24</v>
      </c>
      <c r="B7" s="5" t="s">
        <v>5</v>
      </c>
      <c r="C7" s="3" t="s">
        <v>7</v>
      </c>
      <c r="D7" s="3" t="s">
        <v>6</v>
      </c>
      <c r="E7" s="3" t="s">
        <v>14</v>
      </c>
      <c r="F7" s="3" t="s">
        <v>10</v>
      </c>
      <c r="G7" s="94" t="s">
        <v>11</v>
      </c>
      <c r="H7" s="3" t="s">
        <v>15</v>
      </c>
      <c r="I7" s="3" t="s">
        <v>186</v>
      </c>
      <c r="J7" s="94" t="s">
        <v>187</v>
      </c>
      <c r="K7" s="3" t="s">
        <v>16</v>
      </c>
      <c r="L7" s="94" t="s">
        <v>213</v>
      </c>
      <c r="M7" s="94" t="s">
        <v>214</v>
      </c>
      <c r="N7" s="106" t="s">
        <v>17</v>
      </c>
      <c r="O7" s="106" t="s">
        <v>235</v>
      </c>
      <c r="P7" s="3" t="s">
        <v>3</v>
      </c>
      <c r="Q7" s="3" t="s">
        <v>12</v>
      </c>
      <c r="R7" s="21" t="s">
        <v>4</v>
      </c>
      <c r="S7" s="3" t="s">
        <v>2</v>
      </c>
      <c r="T7" s="14"/>
      <c r="U7" s="14"/>
      <c r="V7" s="14"/>
      <c r="W7" s="14"/>
      <c r="X7" s="14"/>
      <c r="Y7" s="14"/>
      <c r="Z7" s="14"/>
      <c r="AA7" s="14"/>
      <c r="AB7" s="14"/>
      <c r="AC7" s="14"/>
      <c r="AD7" s="14"/>
      <c r="AE7" s="14"/>
      <c r="AF7" s="14"/>
      <c r="AG7" s="14"/>
      <c r="AH7" s="14"/>
      <c r="AI7" s="14"/>
      <c r="AJ7" s="14"/>
      <c r="AK7" s="14"/>
      <c r="AL7" s="14"/>
      <c r="AM7" s="14"/>
      <c r="AN7" s="14"/>
      <c r="AO7" s="14"/>
      <c r="AP7" s="14"/>
      <c r="AQ7" s="14"/>
    </row>
    <row r="8" spans="1:53" s="4" customFormat="1" ht="15.75" x14ac:dyDescent="0.25">
      <c r="A8" s="313" t="s">
        <v>0</v>
      </c>
      <c r="B8" s="314"/>
      <c r="C8" s="314"/>
      <c r="D8" s="314"/>
      <c r="E8" s="314"/>
      <c r="F8" s="314"/>
      <c r="G8" s="314"/>
      <c r="H8" s="314"/>
      <c r="I8" s="314"/>
      <c r="J8" s="314"/>
      <c r="K8" s="314"/>
      <c r="L8" s="314"/>
      <c r="M8" s="314"/>
      <c r="N8" s="314"/>
      <c r="O8" s="314"/>
      <c r="P8" s="314"/>
      <c r="Q8" s="314"/>
      <c r="R8" s="314"/>
      <c r="S8" s="314"/>
      <c r="T8" s="14"/>
      <c r="U8" s="14"/>
      <c r="V8" s="14"/>
      <c r="W8" s="14"/>
      <c r="X8" s="14"/>
      <c r="Y8" s="14"/>
      <c r="Z8" s="14"/>
      <c r="AA8" s="14"/>
      <c r="AB8" s="14"/>
      <c r="AC8" s="14"/>
      <c r="AD8" s="14"/>
      <c r="AE8" s="14"/>
      <c r="AF8" s="14"/>
      <c r="AG8" s="14"/>
      <c r="AH8" s="14"/>
      <c r="AI8" s="14"/>
      <c r="AJ8" s="14"/>
      <c r="AK8" s="14"/>
      <c r="AL8" s="14"/>
      <c r="AM8" s="14"/>
      <c r="AN8" s="14"/>
      <c r="AO8" s="14"/>
      <c r="AP8" s="14"/>
      <c r="AQ8" s="14"/>
    </row>
    <row r="9" spans="1:53" s="17" customFormat="1" ht="31.5" x14ac:dyDescent="0.25">
      <c r="A9" s="41" t="s">
        <v>70</v>
      </c>
      <c r="B9" s="33" t="s">
        <v>43</v>
      </c>
      <c r="C9" s="33" t="s">
        <v>34</v>
      </c>
      <c r="D9" s="33">
        <v>3</v>
      </c>
      <c r="E9" s="35">
        <v>4</v>
      </c>
      <c r="F9" s="35"/>
      <c r="G9" s="33">
        <v>3</v>
      </c>
      <c r="H9" s="35"/>
      <c r="I9" s="46">
        <v>3</v>
      </c>
      <c r="J9" s="33">
        <v>4</v>
      </c>
      <c r="K9" s="35"/>
      <c r="L9" s="33">
        <v>4</v>
      </c>
      <c r="M9" s="33">
        <v>4</v>
      </c>
      <c r="N9" s="107"/>
      <c r="O9" s="107">
        <v>4</v>
      </c>
      <c r="P9" s="33">
        <f>O9</f>
        <v>4</v>
      </c>
      <c r="Q9" s="37">
        <f>O9/E9</f>
        <v>1</v>
      </c>
      <c r="R9" s="38">
        <f>P9/E9</f>
        <v>1</v>
      </c>
      <c r="S9" s="290" t="s">
        <v>78</v>
      </c>
      <c r="T9" s="18"/>
      <c r="U9" s="18"/>
      <c r="V9" s="18"/>
      <c r="W9" s="18"/>
      <c r="X9" s="18"/>
      <c r="Y9" s="18"/>
      <c r="Z9" s="18"/>
      <c r="AA9" s="18"/>
      <c r="AB9" s="18"/>
      <c r="AC9" s="18"/>
      <c r="AD9" s="18"/>
      <c r="AE9" s="18"/>
      <c r="AF9" s="18"/>
      <c r="AG9" s="18"/>
      <c r="AH9" s="18"/>
      <c r="AI9" s="18"/>
      <c r="AJ9" s="18"/>
    </row>
    <row r="10" spans="1:53" s="17" customFormat="1" ht="47.25" x14ac:dyDescent="0.25">
      <c r="A10" s="65" t="s">
        <v>71</v>
      </c>
      <c r="B10" s="33" t="s">
        <v>43</v>
      </c>
      <c r="C10" s="33" t="s">
        <v>34</v>
      </c>
      <c r="D10" s="33">
        <v>30</v>
      </c>
      <c r="E10" s="35">
        <v>120</v>
      </c>
      <c r="F10" s="35"/>
      <c r="G10" s="40">
        <v>117</v>
      </c>
      <c r="H10" s="33"/>
      <c r="I10" s="46">
        <v>43</v>
      </c>
      <c r="J10" s="33">
        <v>43</v>
      </c>
      <c r="K10" s="29"/>
      <c r="L10" s="33">
        <v>18</v>
      </c>
      <c r="M10" s="69">
        <v>31</v>
      </c>
      <c r="N10" s="107"/>
      <c r="O10" s="107">
        <v>0</v>
      </c>
      <c r="P10" s="33">
        <f>G10+J10+M10+O10</f>
        <v>191</v>
      </c>
      <c r="Q10" s="37">
        <f>O10/E10</f>
        <v>0</v>
      </c>
      <c r="R10" s="38">
        <v>1</v>
      </c>
      <c r="S10" s="292"/>
      <c r="T10" s="18"/>
      <c r="U10" s="18"/>
      <c r="V10" s="18"/>
      <c r="W10" s="18"/>
      <c r="X10" s="18"/>
      <c r="Y10" s="18"/>
      <c r="Z10" s="18"/>
      <c r="AA10" s="18"/>
      <c r="AB10" s="18"/>
      <c r="AC10" s="18"/>
      <c r="AD10" s="18"/>
      <c r="AE10" s="18"/>
      <c r="AF10" s="18"/>
      <c r="AG10" s="18"/>
      <c r="AH10" s="18"/>
      <c r="AI10" s="18"/>
      <c r="AJ10" s="18"/>
    </row>
    <row r="11" spans="1:53" ht="15.75" x14ac:dyDescent="0.25">
      <c r="A11" s="298" t="s">
        <v>1</v>
      </c>
      <c r="B11" s="299"/>
      <c r="C11" s="299"/>
      <c r="D11" s="299"/>
      <c r="E11" s="299"/>
      <c r="F11" s="299"/>
      <c r="G11" s="299"/>
      <c r="H11" s="299"/>
      <c r="I11" s="299"/>
      <c r="J11" s="299"/>
      <c r="K11" s="299"/>
      <c r="L11" s="299"/>
      <c r="M11" s="299"/>
      <c r="N11" s="299"/>
      <c r="O11" s="299"/>
      <c r="P11" s="299"/>
      <c r="Q11" s="299"/>
      <c r="R11" s="299"/>
      <c r="S11" s="299"/>
    </row>
    <row r="12" spans="1:53" ht="28.5" customHeight="1" x14ac:dyDescent="0.25">
      <c r="A12" s="31" t="s">
        <v>72</v>
      </c>
      <c r="B12" s="35" t="s">
        <v>43</v>
      </c>
      <c r="C12" s="35" t="s">
        <v>73</v>
      </c>
      <c r="D12" s="33">
        <v>25</v>
      </c>
      <c r="E12" s="35">
        <v>90</v>
      </c>
      <c r="F12" s="35">
        <v>25</v>
      </c>
      <c r="G12" s="33">
        <v>25</v>
      </c>
      <c r="H12" s="35">
        <v>25</v>
      </c>
      <c r="I12" s="46">
        <v>36</v>
      </c>
      <c r="J12" s="33">
        <v>36</v>
      </c>
      <c r="K12" s="33">
        <v>20</v>
      </c>
      <c r="L12" s="33">
        <v>53</v>
      </c>
      <c r="M12" s="33">
        <v>53</v>
      </c>
      <c r="N12" s="107">
        <v>20</v>
      </c>
      <c r="O12" s="107">
        <v>50</v>
      </c>
      <c r="P12" s="33">
        <f>G12+J12+M12+O12</f>
        <v>164</v>
      </c>
      <c r="Q12" s="37">
        <v>1</v>
      </c>
      <c r="R12" s="38">
        <v>1</v>
      </c>
      <c r="S12" s="290" t="s">
        <v>78</v>
      </c>
    </row>
    <row r="13" spans="1:53" ht="47.25" x14ac:dyDescent="0.25">
      <c r="A13" s="31" t="s">
        <v>74</v>
      </c>
      <c r="B13" s="33" t="s">
        <v>43</v>
      </c>
      <c r="C13" s="35" t="s">
        <v>73</v>
      </c>
      <c r="D13" s="29">
        <v>15</v>
      </c>
      <c r="E13" s="35">
        <v>50</v>
      </c>
      <c r="F13" s="35">
        <v>15</v>
      </c>
      <c r="G13" s="57">
        <v>135</v>
      </c>
      <c r="H13" s="35">
        <v>15</v>
      </c>
      <c r="I13" s="118">
        <v>47</v>
      </c>
      <c r="J13" s="57">
        <v>48</v>
      </c>
      <c r="K13" s="33">
        <v>10</v>
      </c>
      <c r="L13" s="33">
        <v>75</v>
      </c>
      <c r="M13" s="33">
        <v>146</v>
      </c>
      <c r="N13" s="107">
        <v>10</v>
      </c>
      <c r="O13" s="107">
        <v>52</v>
      </c>
      <c r="P13" s="76">
        <f>G13+J13+M13+O13</f>
        <v>381</v>
      </c>
      <c r="Q13" s="37">
        <v>1</v>
      </c>
      <c r="R13" s="38">
        <v>1</v>
      </c>
      <c r="S13" s="291"/>
    </row>
    <row r="14" spans="1:53" s="13" customFormat="1" ht="31.5" x14ac:dyDescent="0.25">
      <c r="A14" s="31" t="s">
        <v>75</v>
      </c>
      <c r="B14" s="48" t="s">
        <v>43</v>
      </c>
      <c r="C14" s="35" t="s">
        <v>73</v>
      </c>
      <c r="D14" s="48">
        <v>10</v>
      </c>
      <c r="E14" s="35">
        <v>45</v>
      </c>
      <c r="F14" s="35">
        <v>10</v>
      </c>
      <c r="G14" s="69">
        <v>12</v>
      </c>
      <c r="H14" s="35">
        <v>15</v>
      </c>
      <c r="I14" s="124">
        <v>5</v>
      </c>
      <c r="J14" s="69">
        <v>25</v>
      </c>
      <c r="K14" s="33">
        <v>10</v>
      </c>
      <c r="L14" s="69">
        <v>7</v>
      </c>
      <c r="M14" s="69">
        <v>29</v>
      </c>
      <c r="N14" s="107">
        <v>10</v>
      </c>
      <c r="O14" s="109">
        <v>4</v>
      </c>
      <c r="P14" s="33">
        <f>G14+J14+M14+O14</f>
        <v>70</v>
      </c>
      <c r="Q14" s="37">
        <f>O14/N14</f>
        <v>0.4</v>
      </c>
      <c r="R14" s="38">
        <v>1</v>
      </c>
      <c r="S14" s="291"/>
    </row>
    <row r="15" spans="1:53" s="13" customFormat="1" ht="15.75" x14ac:dyDescent="0.25">
      <c r="A15" s="31" t="s">
        <v>76</v>
      </c>
      <c r="B15" s="48" t="s">
        <v>43</v>
      </c>
      <c r="C15" s="35" t="s">
        <v>73</v>
      </c>
      <c r="D15" s="48">
        <v>2</v>
      </c>
      <c r="E15" s="35">
        <v>8</v>
      </c>
      <c r="F15" s="35">
        <v>2</v>
      </c>
      <c r="G15" s="69">
        <v>5</v>
      </c>
      <c r="H15" s="35">
        <v>2</v>
      </c>
      <c r="I15" s="124">
        <v>0.5</v>
      </c>
      <c r="J15" s="69">
        <v>6</v>
      </c>
      <c r="K15" s="33">
        <v>2</v>
      </c>
      <c r="L15" s="69">
        <v>1</v>
      </c>
      <c r="M15" s="69">
        <v>2</v>
      </c>
      <c r="N15" s="107">
        <v>2</v>
      </c>
      <c r="O15" s="109">
        <v>1</v>
      </c>
      <c r="P15" s="33">
        <f>G15+J15+M15+O15</f>
        <v>14</v>
      </c>
      <c r="Q15" s="37">
        <f>O15/N15</f>
        <v>0.5</v>
      </c>
      <c r="R15" s="38">
        <v>1</v>
      </c>
      <c r="S15" s="291"/>
    </row>
    <row r="16" spans="1:53" s="13" customFormat="1" ht="47.25" x14ac:dyDescent="0.25">
      <c r="A16" s="31" t="s">
        <v>77</v>
      </c>
      <c r="B16" s="48" t="s">
        <v>43</v>
      </c>
      <c r="C16" s="35" t="s">
        <v>73</v>
      </c>
      <c r="D16" s="48">
        <v>2</v>
      </c>
      <c r="E16" s="35">
        <v>3</v>
      </c>
      <c r="F16" s="35">
        <v>2</v>
      </c>
      <c r="G16" s="69">
        <v>1</v>
      </c>
      <c r="H16" s="35">
        <v>0</v>
      </c>
      <c r="I16" s="128">
        <v>3</v>
      </c>
      <c r="J16" s="128">
        <v>3</v>
      </c>
      <c r="K16" s="33">
        <v>1</v>
      </c>
      <c r="L16" s="69">
        <v>1</v>
      </c>
      <c r="M16" s="69">
        <v>2</v>
      </c>
      <c r="N16" s="107">
        <v>0</v>
      </c>
      <c r="O16" s="109">
        <v>0</v>
      </c>
      <c r="P16" s="33">
        <f>G16+J16+M16+O16</f>
        <v>6</v>
      </c>
      <c r="Q16" s="133">
        <v>0</v>
      </c>
      <c r="R16" s="38">
        <v>1</v>
      </c>
      <c r="S16" s="291"/>
    </row>
    <row r="17" spans="1:53" s="13" customFormat="1" ht="31.5" x14ac:dyDescent="0.25">
      <c r="A17" s="31" t="s">
        <v>79</v>
      </c>
      <c r="B17" s="48" t="s">
        <v>44</v>
      </c>
      <c r="C17" s="35" t="s">
        <v>73</v>
      </c>
      <c r="D17" s="48">
        <v>8</v>
      </c>
      <c r="E17" s="35">
        <v>8</v>
      </c>
      <c r="F17" s="33">
        <v>8</v>
      </c>
      <c r="G17" s="69">
        <v>8</v>
      </c>
      <c r="H17" s="33">
        <v>8</v>
      </c>
      <c r="I17" s="124">
        <v>10</v>
      </c>
      <c r="J17" s="69">
        <v>10</v>
      </c>
      <c r="K17" s="33">
        <v>8</v>
      </c>
      <c r="L17" s="69">
        <v>10</v>
      </c>
      <c r="M17" s="69">
        <v>10</v>
      </c>
      <c r="N17" s="107">
        <v>8</v>
      </c>
      <c r="O17" s="109">
        <v>10</v>
      </c>
      <c r="P17" s="33">
        <f>O17</f>
        <v>10</v>
      </c>
      <c r="Q17" s="37">
        <v>1</v>
      </c>
      <c r="R17" s="38">
        <v>1</v>
      </c>
      <c r="S17" s="291"/>
    </row>
    <row r="18" spans="1:53" s="13" customFormat="1" ht="31.5" x14ac:dyDescent="0.25">
      <c r="A18" s="47" t="s">
        <v>80</v>
      </c>
      <c r="B18" s="48" t="s">
        <v>43</v>
      </c>
      <c r="C18" s="35" t="s">
        <v>73</v>
      </c>
      <c r="D18" s="48">
        <v>6</v>
      </c>
      <c r="E18" s="35">
        <v>9</v>
      </c>
      <c r="F18" s="35">
        <v>6</v>
      </c>
      <c r="G18" s="33">
        <v>6</v>
      </c>
      <c r="H18" s="35">
        <v>6</v>
      </c>
      <c r="I18" s="124">
        <v>7</v>
      </c>
      <c r="J18" s="69">
        <v>12</v>
      </c>
      <c r="K18" s="33">
        <v>9</v>
      </c>
      <c r="L18" s="69">
        <v>9</v>
      </c>
      <c r="M18" s="69">
        <v>9</v>
      </c>
      <c r="N18" s="107">
        <v>9</v>
      </c>
      <c r="O18" s="109">
        <v>9</v>
      </c>
      <c r="P18" s="33">
        <f>O18</f>
        <v>9</v>
      </c>
      <c r="Q18" s="37">
        <f>O18/N18</f>
        <v>1</v>
      </c>
      <c r="R18" s="38">
        <f>P18/E18</f>
        <v>1</v>
      </c>
      <c r="S18" s="291"/>
    </row>
    <row r="19" spans="1:53" s="13" customFormat="1" ht="47.25" x14ac:dyDescent="0.25">
      <c r="A19" s="47" t="s">
        <v>81</v>
      </c>
      <c r="B19" s="48" t="s">
        <v>43</v>
      </c>
      <c r="C19" s="35" t="s">
        <v>73</v>
      </c>
      <c r="D19" s="48">
        <v>10</v>
      </c>
      <c r="E19" s="35">
        <v>40</v>
      </c>
      <c r="F19" s="35">
        <v>10</v>
      </c>
      <c r="G19" s="69">
        <v>10</v>
      </c>
      <c r="H19" s="35">
        <v>10</v>
      </c>
      <c r="I19" s="124">
        <v>14</v>
      </c>
      <c r="J19" s="128">
        <v>14</v>
      </c>
      <c r="K19" s="33">
        <v>10</v>
      </c>
      <c r="L19" s="69">
        <v>17</v>
      </c>
      <c r="M19" s="69">
        <v>17</v>
      </c>
      <c r="N19" s="107">
        <v>10</v>
      </c>
      <c r="O19" s="109">
        <v>16</v>
      </c>
      <c r="P19" s="33">
        <f>G19+J19+M19+O19</f>
        <v>57</v>
      </c>
      <c r="Q19" s="37">
        <v>1</v>
      </c>
      <c r="R19" s="38">
        <v>1</v>
      </c>
      <c r="S19" s="291"/>
    </row>
    <row r="20" spans="1:53" s="13" customFormat="1" ht="31.5" x14ac:dyDescent="0.25">
      <c r="A20" s="66" t="s">
        <v>82</v>
      </c>
      <c r="B20" s="48" t="s">
        <v>43</v>
      </c>
      <c r="C20" s="35" t="s">
        <v>73</v>
      </c>
      <c r="D20" s="48">
        <v>25</v>
      </c>
      <c r="E20" s="35">
        <v>100</v>
      </c>
      <c r="F20" s="35">
        <v>25</v>
      </c>
      <c r="G20" s="69">
        <v>112</v>
      </c>
      <c r="H20" s="35">
        <v>25</v>
      </c>
      <c r="I20" s="124">
        <v>40</v>
      </c>
      <c r="J20" s="128">
        <v>40</v>
      </c>
      <c r="K20" s="33">
        <v>25</v>
      </c>
      <c r="L20" s="69">
        <v>18</v>
      </c>
      <c r="M20" s="69">
        <v>29</v>
      </c>
      <c r="N20" s="107">
        <v>25</v>
      </c>
      <c r="O20" s="109">
        <v>0</v>
      </c>
      <c r="P20" s="33">
        <f>G20+J20+M20+O20</f>
        <v>181</v>
      </c>
      <c r="Q20" s="37">
        <f>O20/N20</f>
        <v>0</v>
      </c>
      <c r="R20" s="38">
        <v>1</v>
      </c>
      <c r="S20" s="291"/>
    </row>
    <row r="21" spans="1:53" s="13" customFormat="1" ht="47.25" x14ac:dyDescent="0.25">
      <c r="A21" s="66" t="s">
        <v>83</v>
      </c>
      <c r="B21" s="48" t="s">
        <v>43</v>
      </c>
      <c r="C21" s="35" t="s">
        <v>73</v>
      </c>
      <c r="D21" s="48">
        <v>5</v>
      </c>
      <c r="E21" s="35">
        <v>20</v>
      </c>
      <c r="F21" s="35">
        <v>5</v>
      </c>
      <c r="G21" s="69">
        <v>5</v>
      </c>
      <c r="H21" s="35">
        <v>5</v>
      </c>
      <c r="I21" s="124">
        <v>3</v>
      </c>
      <c r="J21" s="128">
        <v>3</v>
      </c>
      <c r="K21" s="33">
        <v>5</v>
      </c>
      <c r="L21" s="69">
        <v>0</v>
      </c>
      <c r="M21" s="69">
        <v>2</v>
      </c>
      <c r="N21" s="107">
        <v>5</v>
      </c>
      <c r="O21" s="109">
        <v>0</v>
      </c>
      <c r="P21" s="33">
        <f>G21+J21+M21+O21</f>
        <v>10</v>
      </c>
      <c r="Q21" s="37">
        <f>O21/N21</f>
        <v>0</v>
      </c>
      <c r="R21" s="38">
        <f>P21/E21</f>
        <v>0.5</v>
      </c>
      <c r="S21" s="291"/>
    </row>
    <row r="22" spans="1:53" s="13" customFormat="1" ht="31.5" x14ac:dyDescent="0.25">
      <c r="A22" s="31" t="s">
        <v>84</v>
      </c>
      <c r="B22" s="48" t="s">
        <v>43</v>
      </c>
      <c r="C22" s="35" t="s">
        <v>73</v>
      </c>
      <c r="D22" s="48">
        <v>5</v>
      </c>
      <c r="E22" s="35">
        <v>20</v>
      </c>
      <c r="F22" s="35">
        <v>5</v>
      </c>
      <c r="G22" s="69">
        <v>5</v>
      </c>
      <c r="H22" s="35">
        <v>5</v>
      </c>
      <c r="I22" s="124">
        <v>1</v>
      </c>
      <c r="J22" s="69">
        <v>10</v>
      </c>
      <c r="K22" s="33">
        <v>5</v>
      </c>
      <c r="L22" s="69">
        <v>1</v>
      </c>
      <c r="M22" s="69">
        <v>6</v>
      </c>
      <c r="N22" s="107">
        <v>5</v>
      </c>
      <c r="O22" s="109">
        <v>1</v>
      </c>
      <c r="P22" s="33">
        <f>G22+J22+M22+O22</f>
        <v>22</v>
      </c>
      <c r="Q22" s="37">
        <f>O22/N22</f>
        <v>0.2</v>
      </c>
      <c r="R22" s="38">
        <v>1</v>
      </c>
      <c r="S22" s="292"/>
    </row>
    <row r="23" spans="1:53" s="13" customFormat="1" x14ac:dyDescent="0.25">
      <c r="B23" s="16"/>
      <c r="C23" s="16"/>
      <c r="D23" s="16"/>
      <c r="E23" s="16"/>
      <c r="F23" s="16"/>
      <c r="G23" s="16"/>
      <c r="H23" s="16"/>
      <c r="I23" s="126"/>
      <c r="J23" s="149"/>
      <c r="K23" s="16"/>
      <c r="L23" s="149"/>
      <c r="M23" s="149"/>
      <c r="N23" s="110"/>
      <c r="O23" s="110"/>
      <c r="P23" s="16"/>
      <c r="Q23" s="16"/>
      <c r="R23" s="22"/>
      <c r="S23" s="16"/>
    </row>
    <row r="24" spans="1:53" s="13" customFormat="1" ht="60" x14ac:dyDescent="0.25">
      <c r="A24" s="111" t="s">
        <v>179</v>
      </c>
      <c r="B24" s="114">
        <f>(Q12+Q13+Q14+Q15+Q17+Q18+Q19+Q20+Q21+Q22)/10</f>
        <v>0.6100000000000001</v>
      </c>
      <c r="C24" s="16"/>
      <c r="D24" s="152" t="s">
        <v>177</v>
      </c>
      <c r="E24" s="114">
        <f>(R12+R13+R14+R15+R16+R17+R18+R19+R20+R21+R22)/11</f>
        <v>0.95454545454545459</v>
      </c>
      <c r="F24" s="16"/>
      <c r="G24" s="16"/>
      <c r="H24" s="16"/>
      <c r="I24" s="126"/>
      <c r="J24" s="149"/>
      <c r="K24" s="16"/>
      <c r="L24" s="149"/>
      <c r="M24" s="149"/>
      <c r="N24" s="110"/>
      <c r="O24" s="110"/>
      <c r="P24" s="16"/>
      <c r="Q24" s="16"/>
      <c r="R24" s="22"/>
      <c r="S24" s="16"/>
    </row>
    <row r="25" spans="1:53" s="13" customFormat="1" ht="60" x14ac:dyDescent="0.25">
      <c r="A25" s="111" t="s">
        <v>180</v>
      </c>
      <c r="B25" s="114">
        <f>B24*0.2</f>
        <v>0.12200000000000003</v>
      </c>
      <c r="C25" s="16"/>
      <c r="D25" s="152" t="s">
        <v>185</v>
      </c>
      <c r="E25" s="114">
        <f>E24*0.2</f>
        <v>0.19090909090909092</v>
      </c>
      <c r="F25" s="16"/>
      <c r="G25" s="16"/>
      <c r="H25" s="16"/>
      <c r="I25" s="126"/>
      <c r="J25" s="149"/>
      <c r="K25" s="16"/>
      <c r="L25" s="149"/>
      <c r="M25" s="149"/>
      <c r="N25" s="110"/>
      <c r="O25" s="110"/>
      <c r="P25" s="16"/>
      <c r="Q25" s="16"/>
      <c r="R25" s="22"/>
      <c r="S25" s="16"/>
    </row>
    <row r="26" spans="1:53" s="13" customFormat="1" x14ac:dyDescent="0.25">
      <c r="B26" s="16"/>
      <c r="C26" s="16"/>
      <c r="D26" s="16"/>
      <c r="E26" s="16"/>
      <c r="F26" s="16"/>
      <c r="G26" s="16"/>
      <c r="H26" s="16"/>
      <c r="I26" s="126"/>
      <c r="J26" s="149"/>
      <c r="K26" s="16"/>
      <c r="L26" s="149"/>
      <c r="M26" s="149"/>
      <c r="N26" s="110"/>
      <c r="O26" s="110"/>
      <c r="P26" s="16"/>
      <c r="Q26" s="16"/>
      <c r="R26" s="22"/>
      <c r="S26" s="16"/>
    </row>
    <row r="27" spans="1:53" s="13" customFormat="1" x14ac:dyDescent="0.25">
      <c r="B27" s="16"/>
      <c r="C27" s="16"/>
      <c r="D27" s="16"/>
      <c r="E27" s="16"/>
      <c r="F27" s="16"/>
      <c r="G27" s="16"/>
      <c r="H27" s="16"/>
      <c r="I27" s="126"/>
      <c r="J27" s="149"/>
      <c r="K27" s="16"/>
      <c r="L27" s="149"/>
      <c r="M27" s="149"/>
      <c r="N27" s="110"/>
      <c r="O27" s="110"/>
      <c r="P27" s="16"/>
      <c r="Q27" s="16"/>
      <c r="R27" s="22"/>
      <c r="S27" s="16"/>
    </row>
    <row r="28" spans="1:53" s="13" customFormat="1" x14ac:dyDescent="0.25">
      <c r="B28" s="16"/>
      <c r="C28" s="16"/>
      <c r="D28" s="16"/>
      <c r="E28" s="16"/>
      <c r="F28" s="16"/>
      <c r="G28" s="16"/>
      <c r="H28" s="16"/>
      <c r="I28" s="126"/>
      <c r="J28" s="149"/>
      <c r="K28" s="16"/>
      <c r="L28" s="149"/>
      <c r="M28" s="149"/>
      <c r="N28" s="110"/>
      <c r="O28" s="110"/>
      <c r="P28" s="16"/>
      <c r="Q28" s="16"/>
      <c r="R28" s="22"/>
      <c r="S28" s="16"/>
      <c r="AR28"/>
      <c r="AS28"/>
      <c r="AT28"/>
      <c r="AU28"/>
      <c r="AV28"/>
      <c r="AW28"/>
      <c r="AX28"/>
      <c r="AY28"/>
      <c r="AZ28"/>
      <c r="BA28"/>
    </row>
    <row r="29" spans="1:53" s="13" customFormat="1" x14ac:dyDescent="0.25">
      <c r="B29" s="16"/>
      <c r="C29" s="16"/>
      <c r="D29" s="16"/>
      <c r="E29" s="16"/>
      <c r="F29" s="16"/>
      <c r="G29" s="16"/>
      <c r="H29" s="16"/>
      <c r="I29" s="126"/>
      <c r="J29" s="149"/>
      <c r="K29" s="16"/>
      <c r="L29" s="149"/>
      <c r="M29" s="149"/>
      <c r="N29" s="110"/>
      <c r="O29" s="110"/>
      <c r="P29" s="16"/>
      <c r="Q29" s="16"/>
      <c r="R29" s="22"/>
      <c r="S29" s="16"/>
      <c r="AR29"/>
      <c r="AS29"/>
      <c r="AT29"/>
      <c r="AU29"/>
      <c r="AV29"/>
      <c r="AW29"/>
      <c r="AX29"/>
      <c r="AY29"/>
      <c r="AZ29"/>
      <c r="BA29"/>
    </row>
    <row r="30" spans="1:53" s="13" customFormat="1" x14ac:dyDescent="0.25">
      <c r="B30" s="16"/>
      <c r="C30" s="16"/>
      <c r="D30" s="16"/>
      <c r="E30" s="16"/>
      <c r="F30" s="16"/>
      <c r="G30" s="16"/>
      <c r="H30" s="16"/>
      <c r="I30" s="126"/>
      <c r="J30" s="149"/>
      <c r="K30" s="16"/>
      <c r="L30" s="149"/>
      <c r="M30" s="149"/>
      <c r="N30" s="110"/>
      <c r="O30" s="110"/>
      <c r="P30" s="16"/>
      <c r="Q30" s="16"/>
      <c r="R30" s="22"/>
      <c r="S30" s="16"/>
      <c r="AR30"/>
      <c r="AS30"/>
      <c r="AT30"/>
      <c r="AU30"/>
      <c r="AV30"/>
      <c r="AW30"/>
      <c r="AX30"/>
      <c r="AY30"/>
      <c r="AZ30"/>
      <c r="BA30"/>
    </row>
    <row r="31" spans="1:53" s="13" customFormat="1" x14ac:dyDescent="0.25">
      <c r="B31" s="16"/>
      <c r="C31" s="16"/>
      <c r="D31" s="16"/>
      <c r="E31" s="16"/>
      <c r="F31" s="16"/>
      <c r="G31" s="16"/>
      <c r="H31" s="16"/>
      <c r="I31" s="126"/>
      <c r="J31" s="149"/>
      <c r="K31" s="16"/>
      <c r="L31" s="149"/>
      <c r="M31" s="149"/>
      <c r="N31" s="110"/>
      <c r="O31" s="110"/>
      <c r="P31" s="16"/>
      <c r="Q31" s="16"/>
      <c r="R31" s="22"/>
      <c r="S31" s="16"/>
      <c r="AR31"/>
      <c r="AS31"/>
      <c r="AT31"/>
      <c r="AU31"/>
      <c r="AV31"/>
      <c r="AW31"/>
      <c r="AX31"/>
      <c r="AY31"/>
      <c r="AZ31"/>
      <c r="BA31"/>
    </row>
    <row r="32" spans="1:53" s="13" customFormat="1" x14ac:dyDescent="0.25">
      <c r="B32" s="16"/>
      <c r="C32" s="16"/>
      <c r="D32" s="16"/>
      <c r="E32" s="16"/>
      <c r="F32" s="16"/>
      <c r="G32" s="16"/>
      <c r="H32" s="16"/>
      <c r="I32" s="126"/>
      <c r="J32" s="149"/>
      <c r="K32" s="16"/>
      <c r="L32" s="149"/>
      <c r="M32" s="149"/>
      <c r="N32" s="110"/>
      <c r="O32" s="110"/>
      <c r="P32" s="16"/>
      <c r="Q32" s="16"/>
      <c r="R32" s="22"/>
      <c r="S32" s="16"/>
      <c r="AR32"/>
      <c r="AS32"/>
      <c r="AT32"/>
      <c r="AU32"/>
      <c r="AV32"/>
      <c r="AW32"/>
      <c r="AX32"/>
      <c r="AY32"/>
      <c r="AZ32"/>
      <c r="BA32"/>
    </row>
  </sheetData>
  <sheetProtection algorithmName="SHA-512" hashValue="mlZ/m9cHI2fQ8tz/mBu71/p/N1XNRIJtTgwXcvNPNoecZZPKrbYHIljdcjBdfPyezz6ogd3+bkJIiCPVMxADjw==" saltValue="5dJRRvbdpAMaJ7nRtinpkg==" spinCount="100000" sheet="1" formatCells="0" formatColumns="0" formatRows="0" insertColumns="0" insertRows="0" insertHyperlinks="0" deleteColumns="0" deleteRows="0" sort="0" autoFilter="0" pivotTables="0"/>
  <mergeCells count="11">
    <mergeCell ref="A1:E2"/>
    <mergeCell ref="F1:S1"/>
    <mergeCell ref="F2:G2"/>
    <mergeCell ref="H2:L2"/>
    <mergeCell ref="N2:S2"/>
    <mergeCell ref="S12:S22"/>
    <mergeCell ref="A4:B4"/>
    <mergeCell ref="A8:S8"/>
    <mergeCell ref="A11:S11"/>
    <mergeCell ref="A3:S3"/>
    <mergeCell ref="S9:S10"/>
  </mergeCells>
  <pageMargins left="0.15748031496062992" right="0.11811023622047245" top="0.74803149606299213" bottom="0.74803149606299213" header="0.31496062992125984" footer="0.31496062992125984"/>
  <pageSetup paperSize="5" orientation="landscape" horizontalDpi="300" verticalDpi="300" r:id="rId1"/>
  <headerFooter>
    <oddFooter>&amp;RFecha Publicación:21-Octubre-2011</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A47"/>
  <sheetViews>
    <sheetView zoomScaleNormal="100" workbookViewId="0">
      <pane xSplit="1" ySplit="8" topLeftCell="B9" activePane="bottomRight" state="frozen"/>
      <selection pane="topRight" activeCell="B1" sqref="B1"/>
      <selection pane="bottomLeft" activeCell="A9" sqref="A9"/>
      <selection pane="bottomRight" activeCell="D7" sqref="D7"/>
    </sheetView>
  </sheetViews>
  <sheetFormatPr baseColWidth="10" defaultRowHeight="15" x14ac:dyDescent="0.25"/>
  <cols>
    <col min="1" max="1" width="36.28515625" customWidth="1"/>
    <col min="2" max="2" width="16.5703125" style="2" customWidth="1"/>
    <col min="3" max="3" width="16.140625" style="2" customWidth="1"/>
    <col min="4" max="4" width="14.42578125" style="127" customWidth="1"/>
    <col min="5" max="5" width="14.140625" style="2" customWidth="1"/>
    <col min="6" max="6" width="11.5703125" style="2" bestFit="1" customWidth="1"/>
    <col min="7" max="7" width="13.28515625" style="2" customWidth="1"/>
    <col min="8" max="8" width="11.5703125" style="2" bestFit="1" customWidth="1"/>
    <col min="9" max="9" width="17.140625" style="127" bestFit="1" customWidth="1"/>
    <col min="10" max="10" width="12.42578125" style="149" bestFit="1" customWidth="1"/>
    <col min="11" max="11" width="11.5703125" style="2" bestFit="1" customWidth="1"/>
    <col min="12" max="12" width="11.85546875" style="249" bestFit="1" customWidth="1"/>
    <col min="13" max="13" width="11.85546875" style="249" customWidth="1"/>
    <col min="14" max="14" width="11.5703125" style="110" bestFit="1" customWidth="1"/>
    <col min="15" max="15" width="13" style="110" bestFit="1" customWidth="1"/>
    <col min="16" max="16" width="14.140625" style="2" bestFit="1" customWidth="1"/>
    <col min="17" max="17" width="10.5703125" style="2" bestFit="1" customWidth="1"/>
    <col min="18" max="18" width="10" style="23" bestFit="1" customWidth="1"/>
    <col min="19" max="19" width="15.42578125" style="2" customWidth="1"/>
    <col min="20" max="20" width="28.7109375" style="13" customWidth="1"/>
    <col min="21" max="43" width="11" style="13"/>
  </cols>
  <sheetData>
    <row r="1" spans="1:53" s="7" customFormat="1" ht="47.25" customHeight="1" x14ac:dyDescent="0.25">
      <c r="A1" s="307"/>
      <c r="B1" s="307"/>
      <c r="C1" s="307"/>
      <c r="D1" s="307"/>
      <c r="E1" s="307"/>
      <c r="F1" s="309" t="s">
        <v>13</v>
      </c>
      <c r="G1" s="309"/>
      <c r="H1" s="309"/>
      <c r="I1" s="309"/>
      <c r="J1" s="309"/>
      <c r="K1" s="309"/>
      <c r="L1" s="309"/>
      <c r="M1" s="309"/>
      <c r="N1" s="309"/>
      <c r="O1" s="309"/>
      <c r="P1" s="309"/>
      <c r="Q1" s="309"/>
      <c r="R1" s="309"/>
      <c r="S1" s="309"/>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row>
    <row r="2" spans="1:53" s="7" customFormat="1" ht="24" customHeight="1" x14ac:dyDescent="0.25">
      <c r="A2" s="308"/>
      <c r="B2" s="308"/>
      <c r="C2" s="308"/>
      <c r="D2" s="308"/>
      <c r="E2" s="308"/>
      <c r="F2" s="310" t="s">
        <v>18</v>
      </c>
      <c r="G2" s="311"/>
      <c r="H2" s="310" t="s">
        <v>19</v>
      </c>
      <c r="I2" s="312"/>
      <c r="J2" s="312"/>
      <c r="K2" s="312"/>
      <c r="L2" s="311"/>
      <c r="M2" s="234"/>
      <c r="N2" s="310" t="s">
        <v>8</v>
      </c>
      <c r="O2" s="312"/>
      <c r="P2" s="312"/>
      <c r="Q2" s="312"/>
      <c r="R2" s="312"/>
      <c r="S2" s="311"/>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row>
    <row r="3" spans="1:53" s="7" customFormat="1" ht="15.75" x14ac:dyDescent="0.25">
      <c r="A3" s="315"/>
      <c r="B3" s="316"/>
      <c r="C3" s="316"/>
      <c r="D3" s="316"/>
      <c r="E3" s="316"/>
      <c r="F3" s="316"/>
      <c r="G3" s="316"/>
      <c r="H3" s="316"/>
      <c r="I3" s="316"/>
      <c r="J3" s="316"/>
      <c r="K3" s="316"/>
      <c r="L3" s="316"/>
      <c r="M3" s="316"/>
      <c r="N3" s="316"/>
      <c r="O3" s="316"/>
      <c r="P3" s="316"/>
      <c r="Q3" s="316"/>
      <c r="R3" s="316"/>
      <c r="S3" s="317"/>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row>
    <row r="4" spans="1:53" s="7" customFormat="1" ht="15.75" x14ac:dyDescent="0.25">
      <c r="A4" s="318"/>
      <c r="B4" s="319"/>
      <c r="C4" s="8"/>
      <c r="D4" s="8"/>
      <c r="E4" s="8"/>
      <c r="F4" s="8"/>
      <c r="G4" s="8"/>
      <c r="H4" s="8"/>
      <c r="I4" s="8"/>
      <c r="J4" s="146"/>
      <c r="K4" s="8"/>
      <c r="L4" s="146"/>
      <c r="M4" s="146"/>
      <c r="N4" s="103"/>
      <c r="O4" s="103"/>
      <c r="P4" s="8"/>
      <c r="Q4" s="8"/>
      <c r="R4" s="19"/>
      <c r="S4" s="9"/>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row>
    <row r="5" spans="1:53" s="7" customFormat="1" ht="15.75" x14ac:dyDescent="0.25">
      <c r="A5" s="10"/>
      <c r="B5" s="11"/>
      <c r="C5" s="11"/>
      <c r="D5" s="11"/>
      <c r="E5" s="11"/>
      <c r="F5" s="11"/>
      <c r="G5" s="11"/>
      <c r="H5" s="11"/>
      <c r="I5" s="11"/>
      <c r="J5" s="147"/>
      <c r="K5" s="11"/>
      <c r="L5" s="147"/>
      <c r="M5" s="147"/>
      <c r="N5" s="104"/>
      <c r="O5" s="104"/>
      <c r="P5" s="11"/>
      <c r="Q5" s="11"/>
      <c r="R5" s="20"/>
      <c r="S5" s="12"/>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row>
    <row r="6" spans="1:53" ht="18.75" x14ac:dyDescent="0.3">
      <c r="A6" s="89" t="s">
        <v>196</v>
      </c>
      <c r="B6" s="89"/>
      <c r="C6" s="89"/>
      <c r="D6" s="284"/>
      <c r="E6" s="89"/>
      <c r="F6" s="89"/>
      <c r="G6" s="89"/>
      <c r="H6" s="89"/>
      <c r="I6" s="119"/>
      <c r="J6" s="148"/>
      <c r="K6" s="89"/>
      <c r="L6" s="247"/>
      <c r="M6" s="247"/>
      <c r="N6" s="105"/>
      <c r="O6" s="105"/>
      <c r="P6" s="89"/>
      <c r="Q6" s="89"/>
      <c r="R6" s="89"/>
      <c r="S6" s="89"/>
    </row>
    <row r="7" spans="1:53" s="4" customFormat="1" ht="47.25" customHeight="1" x14ac:dyDescent="0.25">
      <c r="A7" s="27" t="s">
        <v>198</v>
      </c>
      <c r="B7" s="5" t="s">
        <v>5</v>
      </c>
      <c r="C7" s="3" t="s">
        <v>7</v>
      </c>
      <c r="D7" s="279" t="s">
        <v>6</v>
      </c>
      <c r="E7" s="3" t="s">
        <v>14</v>
      </c>
      <c r="F7" s="3" t="s">
        <v>10</v>
      </c>
      <c r="G7" s="94" t="s">
        <v>11</v>
      </c>
      <c r="H7" s="3" t="s">
        <v>15</v>
      </c>
      <c r="I7" s="3" t="s">
        <v>186</v>
      </c>
      <c r="J7" s="94" t="s">
        <v>187</v>
      </c>
      <c r="K7" s="3" t="s">
        <v>16</v>
      </c>
      <c r="L7" s="94" t="s">
        <v>213</v>
      </c>
      <c r="M7" s="94" t="s">
        <v>214</v>
      </c>
      <c r="N7" s="106" t="s">
        <v>17</v>
      </c>
      <c r="O7" s="106" t="s">
        <v>235</v>
      </c>
      <c r="P7" s="3" t="s">
        <v>3</v>
      </c>
      <c r="Q7" s="3" t="s">
        <v>12</v>
      </c>
      <c r="R7" s="21" t="s">
        <v>4</v>
      </c>
      <c r="S7" s="3" t="s">
        <v>2</v>
      </c>
      <c r="T7" s="14"/>
      <c r="U7" s="14"/>
      <c r="V7" s="14"/>
      <c r="W7" s="14"/>
      <c r="X7" s="14"/>
      <c r="Y7" s="14"/>
      <c r="Z7" s="14"/>
      <c r="AA7" s="14"/>
      <c r="AB7" s="14"/>
      <c r="AC7" s="14"/>
      <c r="AD7" s="14"/>
      <c r="AE7" s="14"/>
      <c r="AF7" s="14"/>
      <c r="AG7" s="14"/>
      <c r="AH7" s="14"/>
      <c r="AI7" s="14"/>
      <c r="AJ7" s="14"/>
      <c r="AK7" s="14"/>
      <c r="AL7" s="14"/>
      <c r="AM7" s="14"/>
      <c r="AN7" s="14"/>
      <c r="AO7" s="14"/>
      <c r="AP7" s="14"/>
      <c r="AQ7" s="14"/>
    </row>
    <row r="8" spans="1:53" s="4" customFormat="1" ht="15.75" x14ac:dyDescent="0.25">
      <c r="A8" s="313" t="s">
        <v>0</v>
      </c>
      <c r="B8" s="314"/>
      <c r="C8" s="314"/>
      <c r="D8" s="314"/>
      <c r="E8" s="314"/>
      <c r="F8" s="314"/>
      <c r="G8" s="314"/>
      <c r="H8" s="314"/>
      <c r="I8" s="314"/>
      <c r="J8" s="314"/>
      <c r="K8" s="314"/>
      <c r="L8" s="314"/>
      <c r="M8" s="314"/>
      <c r="N8" s="314"/>
      <c r="O8" s="314"/>
      <c r="P8" s="314"/>
      <c r="Q8" s="314"/>
      <c r="R8" s="314"/>
      <c r="S8" s="314"/>
      <c r="T8" s="14"/>
      <c r="U8" s="14"/>
      <c r="V8" s="14"/>
      <c r="W8" s="14"/>
      <c r="X8" s="14"/>
      <c r="Y8" s="14"/>
      <c r="Z8" s="14"/>
      <c r="AA8" s="14"/>
      <c r="AB8" s="14"/>
      <c r="AC8" s="14"/>
      <c r="AD8" s="14"/>
      <c r="AE8" s="14"/>
      <c r="AF8" s="14"/>
      <c r="AG8" s="14"/>
      <c r="AH8" s="14"/>
      <c r="AI8" s="14"/>
      <c r="AJ8" s="14"/>
      <c r="AK8" s="14"/>
      <c r="AL8" s="14"/>
      <c r="AM8" s="14"/>
      <c r="AN8" s="14"/>
      <c r="AO8" s="14"/>
      <c r="AP8" s="14"/>
      <c r="AQ8" s="14"/>
    </row>
    <row r="9" spans="1:53" s="17" customFormat="1" ht="15" customHeight="1" x14ac:dyDescent="0.25">
      <c r="A9" s="31" t="s">
        <v>85</v>
      </c>
      <c r="B9" s="33" t="s">
        <v>43</v>
      </c>
      <c r="C9" s="33" t="s">
        <v>39</v>
      </c>
      <c r="D9" s="45">
        <v>33</v>
      </c>
      <c r="E9" s="35">
        <v>70</v>
      </c>
      <c r="F9" s="35"/>
      <c r="G9" s="33">
        <v>33</v>
      </c>
      <c r="H9" s="35"/>
      <c r="I9" s="46">
        <v>14</v>
      </c>
      <c r="J9" s="33">
        <v>43</v>
      </c>
      <c r="K9" s="35"/>
      <c r="L9" s="45">
        <f>L13+L14+L15</f>
        <v>13</v>
      </c>
      <c r="M9" s="45">
        <v>47</v>
      </c>
      <c r="N9" s="107"/>
      <c r="O9" s="107">
        <v>104</v>
      </c>
      <c r="P9" s="33">
        <f>G9+J9+M9+O9</f>
        <v>227</v>
      </c>
      <c r="Q9" s="37">
        <v>1</v>
      </c>
      <c r="R9" s="38">
        <v>1</v>
      </c>
      <c r="S9" s="290" t="s">
        <v>101</v>
      </c>
      <c r="T9" s="18"/>
      <c r="U9" s="18"/>
      <c r="V9" s="18"/>
      <c r="W9" s="18"/>
      <c r="X9" s="18"/>
      <c r="Y9" s="18"/>
      <c r="Z9" s="18"/>
      <c r="AA9" s="18"/>
      <c r="AB9" s="18"/>
      <c r="AC9" s="18"/>
      <c r="AD9" s="18"/>
      <c r="AE9" s="18"/>
      <c r="AF9" s="18"/>
      <c r="AG9" s="18"/>
      <c r="AH9" s="18"/>
      <c r="AI9" s="18"/>
      <c r="AJ9" s="18"/>
    </row>
    <row r="10" spans="1:53" s="139" customFormat="1" ht="31.5" x14ac:dyDescent="0.25">
      <c r="A10" s="47" t="s">
        <v>86</v>
      </c>
      <c r="B10" s="33" t="s">
        <v>43</v>
      </c>
      <c r="C10" s="33" t="s">
        <v>30</v>
      </c>
      <c r="D10" s="122">
        <v>0</v>
      </c>
      <c r="E10" s="42">
        <v>0.1</v>
      </c>
      <c r="F10" s="33"/>
      <c r="G10" s="87">
        <v>0</v>
      </c>
      <c r="H10" s="33"/>
      <c r="I10" s="45">
        <v>0</v>
      </c>
      <c r="J10" s="138">
        <v>8.5000000000000006E-2</v>
      </c>
      <c r="K10" s="33"/>
      <c r="L10" s="45">
        <v>0</v>
      </c>
      <c r="M10" s="115">
        <v>0.17399999999999999</v>
      </c>
      <c r="N10" s="107"/>
      <c r="O10" s="108">
        <v>0</v>
      </c>
      <c r="P10" s="138">
        <f>G10+J10+M10+O10</f>
        <v>0.25900000000000001</v>
      </c>
      <c r="Q10" s="37">
        <f>O10/E10</f>
        <v>0</v>
      </c>
      <c r="R10" s="37">
        <v>1</v>
      </c>
      <c r="S10" s="292"/>
    </row>
    <row r="11" spans="1:53" ht="15.75" x14ac:dyDescent="0.25">
      <c r="A11" s="298" t="s">
        <v>1</v>
      </c>
      <c r="B11" s="299"/>
      <c r="C11" s="299"/>
      <c r="D11" s="299"/>
      <c r="E11" s="299"/>
      <c r="F11" s="299"/>
      <c r="G11" s="299"/>
      <c r="H11" s="299"/>
      <c r="I11" s="299"/>
      <c r="J11" s="299"/>
      <c r="K11" s="299"/>
      <c r="L11" s="299"/>
      <c r="M11" s="299"/>
      <c r="N11" s="299"/>
      <c r="O11" s="299"/>
      <c r="P11" s="299"/>
      <c r="Q11" s="299"/>
      <c r="R11" s="299"/>
      <c r="S11" s="299"/>
    </row>
    <row r="12" spans="1:53" ht="31.5" x14ac:dyDescent="0.25">
      <c r="A12" s="67" t="s">
        <v>87</v>
      </c>
      <c r="B12" s="35" t="s">
        <v>44</v>
      </c>
      <c r="C12" s="32" t="s">
        <v>34</v>
      </c>
      <c r="D12" s="45">
        <v>2000</v>
      </c>
      <c r="E12" s="40">
        <v>2000</v>
      </c>
      <c r="F12" s="32">
        <v>2000</v>
      </c>
      <c r="G12" s="33">
        <v>1581</v>
      </c>
      <c r="H12" s="32">
        <v>2000</v>
      </c>
      <c r="I12" s="45">
        <v>863</v>
      </c>
      <c r="J12" s="40">
        <v>964</v>
      </c>
      <c r="K12" s="32">
        <v>2000</v>
      </c>
      <c r="L12" s="45">
        <v>584</v>
      </c>
      <c r="M12" s="248">
        <v>9168</v>
      </c>
      <c r="N12" s="153">
        <v>2000</v>
      </c>
      <c r="O12" s="107">
        <v>695</v>
      </c>
      <c r="P12" s="33">
        <f t="shared" ref="P12:P24" si="0">G12+J12+M12+O12</f>
        <v>12408</v>
      </c>
      <c r="Q12" s="37">
        <f>O12/N12</f>
        <v>0.34749999999999998</v>
      </c>
      <c r="R12" s="38">
        <v>1</v>
      </c>
      <c r="S12" s="290" t="s">
        <v>101</v>
      </c>
    </row>
    <row r="13" spans="1:53" ht="63" x14ac:dyDescent="0.25">
      <c r="A13" s="66" t="s">
        <v>88</v>
      </c>
      <c r="B13" s="35" t="s">
        <v>43</v>
      </c>
      <c r="C13" s="35" t="s">
        <v>34</v>
      </c>
      <c r="D13" s="45">
        <v>0</v>
      </c>
      <c r="E13" s="35">
        <v>13</v>
      </c>
      <c r="F13" s="35">
        <v>0</v>
      </c>
      <c r="G13" s="33">
        <v>0</v>
      </c>
      <c r="H13" s="35">
        <v>3</v>
      </c>
      <c r="I13" s="45">
        <v>2</v>
      </c>
      <c r="J13" s="33">
        <v>4</v>
      </c>
      <c r="K13" s="35">
        <v>4</v>
      </c>
      <c r="L13" s="45">
        <v>1</v>
      </c>
      <c r="M13" s="45">
        <v>6</v>
      </c>
      <c r="N13" s="107">
        <v>6</v>
      </c>
      <c r="O13" s="107">
        <v>7</v>
      </c>
      <c r="P13" s="33">
        <f t="shared" si="0"/>
        <v>17</v>
      </c>
      <c r="Q13" s="37">
        <v>1</v>
      </c>
      <c r="R13" s="38">
        <v>1</v>
      </c>
      <c r="S13" s="291"/>
    </row>
    <row r="14" spans="1:53" ht="63" x14ac:dyDescent="0.25">
      <c r="A14" s="66" t="s">
        <v>178</v>
      </c>
      <c r="B14" s="35" t="s">
        <v>43</v>
      </c>
      <c r="C14" s="35" t="s">
        <v>34</v>
      </c>
      <c r="D14" s="45">
        <v>0</v>
      </c>
      <c r="E14" s="35">
        <v>15</v>
      </c>
      <c r="F14" s="35">
        <v>0</v>
      </c>
      <c r="G14" s="33">
        <v>0</v>
      </c>
      <c r="H14" s="29">
        <v>5</v>
      </c>
      <c r="I14" s="46">
        <v>2</v>
      </c>
      <c r="J14" s="33">
        <v>5</v>
      </c>
      <c r="K14" s="29">
        <v>5</v>
      </c>
      <c r="L14" s="45">
        <v>0</v>
      </c>
      <c r="M14" s="45">
        <v>10</v>
      </c>
      <c r="N14" s="107">
        <v>5</v>
      </c>
      <c r="O14" s="107">
        <v>3</v>
      </c>
      <c r="P14" s="33">
        <f>G14+J14+M14+O14</f>
        <v>18</v>
      </c>
      <c r="Q14" s="37">
        <f>O14/N14</f>
        <v>0.6</v>
      </c>
      <c r="R14" s="38">
        <v>1</v>
      </c>
      <c r="S14" s="291"/>
    </row>
    <row r="15" spans="1:53" ht="47.25" x14ac:dyDescent="0.25">
      <c r="A15" s="66" t="s">
        <v>175</v>
      </c>
      <c r="B15" s="35" t="s">
        <v>43</v>
      </c>
      <c r="C15" s="35" t="s">
        <v>34</v>
      </c>
      <c r="D15" s="45">
        <v>4</v>
      </c>
      <c r="E15" s="33">
        <v>42</v>
      </c>
      <c r="F15" s="33">
        <v>4</v>
      </c>
      <c r="G15" s="33">
        <v>33</v>
      </c>
      <c r="H15" s="33">
        <v>14</v>
      </c>
      <c r="I15" s="46">
        <v>10</v>
      </c>
      <c r="J15" s="33">
        <v>34</v>
      </c>
      <c r="K15" s="33">
        <v>12</v>
      </c>
      <c r="L15" s="45">
        <v>12</v>
      </c>
      <c r="M15" s="45">
        <v>31</v>
      </c>
      <c r="N15" s="107">
        <v>12</v>
      </c>
      <c r="O15" s="107">
        <v>94</v>
      </c>
      <c r="P15" s="33">
        <f t="shared" si="0"/>
        <v>192</v>
      </c>
      <c r="Q15" s="37">
        <v>1</v>
      </c>
      <c r="R15" s="38">
        <v>1</v>
      </c>
      <c r="S15" s="291"/>
    </row>
    <row r="16" spans="1:53" ht="47.25" x14ac:dyDescent="0.25">
      <c r="A16" s="66" t="s">
        <v>89</v>
      </c>
      <c r="B16" s="35" t="s">
        <v>43</v>
      </c>
      <c r="C16" s="35" t="s">
        <v>98</v>
      </c>
      <c r="D16" s="129">
        <v>1250000</v>
      </c>
      <c r="E16" s="68">
        <v>5000000</v>
      </c>
      <c r="F16" s="68">
        <v>1250000</v>
      </c>
      <c r="G16" s="68">
        <v>1386028</v>
      </c>
      <c r="H16" s="68">
        <v>1250000</v>
      </c>
      <c r="I16" s="129">
        <v>359659</v>
      </c>
      <c r="J16" s="68">
        <v>1503884</v>
      </c>
      <c r="K16" s="68">
        <v>1250000</v>
      </c>
      <c r="L16" s="129">
        <v>683863</v>
      </c>
      <c r="M16" s="129">
        <v>1627228</v>
      </c>
      <c r="N16" s="250">
        <v>1250000</v>
      </c>
      <c r="O16" s="250">
        <v>232194</v>
      </c>
      <c r="P16" s="68">
        <f>G16+J16+M16+O16</f>
        <v>4749334</v>
      </c>
      <c r="Q16" s="37">
        <f>O16/N16</f>
        <v>0.18575520000000001</v>
      </c>
      <c r="R16" s="38">
        <f>P16/E16</f>
        <v>0.94986680000000001</v>
      </c>
      <c r="S16" s="291"/>
    </row>
    <row r="17" spans="1:43" ht="47.25" x14ac:dyDescent="0.25">
      <c r="A17" s="66" t="s">
        <v>90</v>
      </c>
      <c r="B17" s="35" t="s">
        <v>43</v>
      </c>
      <c r="C17" s="35" t="s">
        <v>34</v>
      </c>
      <c r="D17" s="45">
        <v>1</v>
      </c>
      <c r="E17" s="33">
        <v>10</v>
      </c>
      <c r="F17" s="33">
        <v>1</v>
      </c>
      <c r="G17" s="33">
        <v>3</v>
      </c>
      <c r="H17" s="33">
        <v>2</v>
      </c>
      <c r="I17" s="45">
        <v>3</v>
      </c>
      <c r="J17" s="33">
        <v>5</v>
      </c>
      <c r="K17" s="33">
        <v>3</v>
      </c>
      <c r="L17" s="45">
        <v>2</v>
      </c>
      <c r="M17" s="45">
        <v>5</v>
      </c>
      <c r="N17" s="107">
        <v>4</v>
      </c>
      <c r="O17" s="107">
        <v>5</v>
      </c>
      <c r="P17" s="33">
        <f t="shared" si="0"/>
        <v>18</v>
      </c>
      <c r="Q17" s="37">
        <v>1</v>
      </c>
      <c r="R17" s="38">
        <v>1</v>
      </c>
      <c r="S17" s="291"/>
    </row>
    <row r="18" spans="1:43" ht="47.25" x14ac:dyDescent="0.25">
      <c r="A18" s="66" t="s">
        <v>91</v>
      </c>
      <c r="B18" s="35" t="s">
        <v>43</v>
      </c>
      <c r="C18" s="35" t="s">
        <v>99</v>
      </c>
      <c r="D18" s="129">
        <v>5000000</v>
      </c>
      <c r="E18" s="68">
        <v>2000000</v>
      </c>
      <c r="F18" s="68">
        <v>500000</v>
      </c>
      <c r="G18" s="68">
        <f>970000+530000</f>
        <v>1500000</v>
      </c>
      <c r="H18" s="68">
        <v>500000</v>
      </c>
      <c r="I18" s="129">
        <v>2509367</v>
      </c>
      <c r="J18" s="129">
        <v>7303741</v>
      </c>
      <c r="K18" s="68">
        <v>500000</v>
      </c>
      <c r="L18" s="129">
        <v>2793727</v>
      </c>
      <c r="M18" s="129">
        <v>4644374</v>
      </c>
      <c r="N18" s="250">
        <v>500000</v>
      </c>
      <c r="O18" s="277">
        <v>12068775</v>
      </c>
      <c r="P18" s="68">
        <f>G18+J18+M18+O18</f>
        <v>25516890</v>
      </c>
      <c r="Q18" s="37">
        <v>1</v>
      </c>
      <c r="R18" s="38">
        <v>1</v>
      </c>
      <c r="S18" s="291"/>
    </row>
    <row r="19" spans="1:43" ht="63" x14ac:dyDescent="0.25">
      <c r="A19" s="66" t="s">
        <v>92</v>
      </c>
      <c r="B19" s="35" t="s">
        <v>43</v>
      </c>
      <c r="C19" s="35" t="s">
        <v>34</v>
      </c>
      <c r="D19" s="45">
        <v>3</v>
      </c>
      <c r="E19" s="33">
        <v>15</v>
      </c>
      <c r="F19" s="33">
        <v>3</v>
      </c>
      <c r="G19" s="33">
        <v>2</v>
      </c>
      <c r="H19" s="33">
        <v>4</v>
      </c>
      <c r="I19" s="45">
        <v>3</v>
      </c>
      <c r="J19" s="33">
        <v>6</v>
      </c>
      <c r="K19" s="33">
        <v>4</v>
      </c>
      <c r="L19" s="45">
        <v>3</v>
      </c>
      <c r="M19" s="45">
        <v>3</v>
      </c>
      <c r="N19" s="107">
        <v>4</v>
      </c>
      <c r="O19" s="107">
        <v>6</v>
      </c>
      <c r="P19" s="33">
        <f t="shared" si="0"/>
        <v>17</v>
      </c>
      <c r="Q19" s="37">
        <v>1</v>
      </c>
      <c r="R19" s="38">
        <v>1</v>
      </c>
      <c r="S19" s="291"/>
    </row>
    <row r="20" spans="1:43" ht="31.5" x14ac:dyDescent="0.25">
      <c r="A20" s="66" t="s">
        <v>93</v>
      </c>
      <c r="B20" s="35" t="s">
        <v>43</v>
      </c>
      <c r="C20" s="29" t="s">
        <v>34</v>
      </c>
      <c r="D20" s="45">
        <v>0</v>
      </c>
      <c r="E20" s="33">
        <v>5</v>
      </c>
      <c r="F20" s="33">
        <v>0</v>
      </c>
      <c r="G20" s="33">
        <v>0</v>
      </c>
      <c r="H20" s="33">
        <v>1</v>
      </c>
      <c r="I20" s="46">
        <v>0</v>
      </c>
      <c r="J20" s="33">
        <v>0</v>
      </c>
      <c r="K20" s="33">
        <v>2</v>
      </c>
      <c r="L20" s="45">
        <v>2</v>
      </c>
      <c r="M20" s="45">
        <v>2</v>
      </c>
      <c r="N20" s="107">
        <v>2</v>
      </c>
      <c r="O20" s="107">
        <v>0</v>
      </c>
      <c r="P20" s="33">
        <f t="shared" si="0"/>
        <v>2</v>
      </c>
      <c r="Q20" s="37">
        <f>O20/N20</f>
        <v>0</v>
      </c>
      <c r="R20" s="38">
        <f>P20/E20</f>
        <v>0.4</v>
      </c>
      <c r="S20" s="291"/>
    </row>
    <row r="21" spans="1:43" ht="47.25" x14ac:dyDescent="0.25">
      <c r="A21" s="66" t="s">
        <v>94</v>
      </c>
      <c r="B21" s="35" t="s">
        <v>43</v>
      </c>
      <c r="C21" s="35" t="s">
        <v>34</v>
      </c>
      <c r="D21" s="45">
        <v>15</v>
      </c>
      <c r="E21" s="33">
        <v>30</v>
      </c>
      <c r="F21" s="33">
        <v>15</v>
      </c>
      <c r="G21" s="33">
        <v>8</v>
      </c>
      <c r="H21" s="33">
        <v>5</v>
      </c>
      <c r="I21" s="46">
        <v>11</v>
      </c>
      <c r="J21" s="45">
        <v>11</v>
      </c>
      <c r="K21" s="33">
        <v>5</v>
      </c>
      <c r="L21" s="45">
        <v>9</v>
      </c>
      <c r="M21" s="45">
        <v>35</v>
      </c>
      <c r="N21" s="107">
        <v>5</v>
      </c>
      <c r="O21" s="107">
        <v>8</v>
      </c>
      <c r="P21" s="33">
        <f t="shared" si="0"/>
        <v>62</v>
      </c>
      <c r="Q21" s="37">
        <v>1</v>
      </c>
      <c r="R21" s="38">
        <v>1</v>
      </c>
      <c r="S21" s="291"/>
    </row>
    <row r="22" spans="1:43" ht="63" x14ac:dyDescent="0.25">
      <c r="A22" s="66" t="s">
        <v>95</v>
      </c>
      <c r="B22" s="35" t="s">
        <v>43</v>
      </c>
      <c r="C22" s="33" t="s">
        <v>34</v>
      </c>
      <c r="D22" s="45">
        <v>0</v>
      </c>
      <c r="E22" s="33">
        <v>5</v>
      </c>
      <c r="F22" s="33">
        <v>0</v>
      </c>
      <c r="G22" s="33">
        <v>0</v>
      </c>
      <c r="H22" s="33">
        <v>1</v>
      </c>
      <c r="I22" s="46">
        <v>3</v>
      </c>
      <c r="J22" s="45">
        <v>3</v>
      </c>
      <c r="K22" s="33">
        <v>2</v>
      </c>
      <c r="L22" s="45">
        <v>3</v>
      </c>
      <c r="M22" s="45">
        <v>4</v>
      </c>
      <c r="N22" s="107">
        <v>2</v>
      </c>
      <c r="O22" s="107">
        <v>1</v>
      </c>
      <c r="P22" s="33">
        <f t="shared" si="0"/>
        <v>8</v>
      </c>
      <c r="Q22" s="37">
        <f>O22/N22</f>
        <v>0.5</v>
      </c>
      <c r="R22" s="38">
        <v>1</v>
      </c>
      <c r="S22" s="291"/>
    </row>
    <row r="23" spans="1:43" ht="47.25" x14ac:dyDescent="0.25">
      <c r="A23" s="66" t="s">
        <v>96</v>
      </c>
      <c r="B23" s="35" t="s">
        <v>43</v>
      </c>
      <c r="C23" s="33" t="s">
        <v>34</v>
      </c>
      <c r="D23" s="45">
        <v>1</v>
      </c>
      <c r="E23" s="33">
        <v>10</v>
      </c>
      <c r="F23" s="33">
        <v>1</v>
      </c>
      <c r="G23" s="33">
        <v>20</v>
      </c>
      <c r="H23" s="33">
        <v>2</v>
      </c>
      <c r="I23" s="46">
        <v>4</v>
      </c>
      <c r="J23" s="33">
        <v>11</v>
      </c>
      <c r="K23" s="33">
        <v>3</v>
      </c>
      <c r="L23" s="45">
        <v>3</v>
      </c>
      <c r="M23" s="45">
        <v>6</v>
      </c>
      <c r="N23" s="107">
        <v>4</v>
      </c>
      <c r="O23" s="107">
        <v>6</v>
      </c>
      <c r="P23" s="33">
        <f t="shared" si="0"/>
        <v>43</v>
      </c>
      <c r="Q23" s="37">
        <v>1</v>
      </c>
      <c r="R23" s="38">
        <v>1</v>
      </c>
      <c r="S23" s="291"/>
    </row>
    <row r="24" spans="1:43" ht="15.75" customHeight="1" x14ac:dyDescent="0.25">
      <c r="A24" s="66" t="s">
        <v>97</v>
      </c>
      <c r="B24" s="33" t="s">
        <v>43</v>
      </c>
      <c r="C24" s="35" t="s">
        <v>34</v>
      </c>
      <c r="D24" s="46">
        <v>550</v>
      </c>
      <c r="E24" s="69">
        <v>2500</v>
      </c>
      <c r="F24" s="69">
        <v>550</v>
      </c>
      <c r="G24" s="57">
        <v>641</v>
      </c>
      <c r="H24" s="69">
        <v>600</v>
      </c>
      <c r="I24" s="118">
        <v>632</v>
      </c>
      <c r="J24" s="57">
        <v>1189</v>
      </c>
      <c r="K24" s="69">
        <v>650</v>
      </c>
      <c r="L24" s="45">
        <v>897</v>
      </c>
      <c r="M24" s="45">
        <v>1766</v>
      </c>
      <c r="N24" s="109">
        <v>700</v>
      </c>
      <c r="O24" s="107">
        <v>1662</v>
      </c>
      <c r="P24" s="57">
        <f t="shared" si="0"/>
        <v>5258</v>
      </c>
      <c r="Q24" s="37">
        <v>1</v>
      </c>
      <c r="R24" s="38">
        <v>1</v>
      </c>
      <c r="S24" s="292"/>
    </row>
    <row r="25" spans="1:43" s="1" customFormat="1" ht="15.75" x14ac:dyDescent="0.25">
      <c r="A25" s="298" t="s">
        <v>25</v>
      </c>
      <c r="B25" s="299"/>
      <c r="C25" s="299"/>
      <c r="D25" s="299"/>
      <c r="E25" s="299"/>
      <c r="F25" s="299"/>
      <c r="G25" s="299"/>
      <c r="H25" s="299"/>
      <c r="I25" s="299"/>
      <c r="J25" s="299"/>
      <c r="K25" s="299"/>
      <c r="L25" s="299"/>
      <c r="M25" s="299"/>
      <c r="N25" s="299"/>
      <c r="O25" s="299"/>
      <c r="P25" s="299"/>
      <c r="Q25" s="299"/>
      <c r="R25" s="299"/>
      <c r="S25" s="299"/>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row>
    <row r="26" spans="1:43" s="1" customFormat="1" ht="15.75" x14ac:dyDescent="0.25">
      <c r="A26" s="298" t="s">
        <v>0</v>
      </c>
      <c r="B26" s="299"/>
      <c r="C26" s="299"/>
      <c r="D26" s="299"/>
      <c r="E26" s="299"/>
      <c r="F26" s="299"/>
      <c r="G26" s="299"/>
      <c r="H26" s="299"/>
      <c r="I26" s="299"/>
      <c r="J26" s="299"/>
      <c r="K26" s="299"/>
      <c r="L26" s="299"/>
      <c r="M26" s="299"/>
      <c r="N26" s="299"/>
      <c r="O26" s="299"/>
      <c r="P26" s="299"/>
      <c r="Q26" s="299"/>
      <c r="R26" s="299"/>
      <c r="S26" s="299"/>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row>
    <row r="27" spans="1:43" s="1" customFormat="1" ht="47.25" x14ac:dyDescent="0.25">
      <c r="A27" s="70" t="s">
        <v>212</v>
      </c>
      <c r="B27" s="33" t="s">
        <v>43</v>
      </c>
      <c r="C27" s="33" t="s">
        <v>39</v>
      </c>
      <c r="D27" s="45">
        <v>3</v>
      </c>
      <c r="E27" s="35">
        <v>3</v>
      </c>
      <c r="F27" s="35"/>
      <c r="G27" s="76">
        <v>3</v>
      </c>
      <c r="H27" s="35"/>
      <c r="I27" s="121">
        <v>43</v>
      </c>
      <c r="J27" s="33">
        <v>48</v>
      </c>
      <c r="K27" s="35"/>
      <c r="L27" s="45"/>
      <c r="M27" s="121">
        <v>73</v>
      </c>
      <c r="N27" s="107"/>
      <c r="O27" s="107">
        <v>59</v>
      </c>
      <c r="P27" s="57">
        <f>G27+J27+M27+O27</f>
        <v>183</v>
      </c>
      <c r="Q27" s="37">
        <v>1</v>
      </c>
      <c r="R27" s="38">
        <v>1</v>
      </c>
      <c r="S27" s="36" t="s">
        <v>101</v>
      </c>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row>
    <row r="28" spans="1:43" s="1" customFormat="1" ht="15.75" x14ac:dyDescent="0.25">
      <c r="A28" s="298" t="s">
        <v>1</v>
      </c>
      <c r="B28" s="299"/>
      <c r="C28" s="299"/>
      <c r="D28" s="299"/>
      <c r="E28" s="299"/>
      <c r="F28" s="299"/>
      <c r="G28" s="299"/>
      <c r="H28" s="299"/>
      <c r="I28" s="299"/>
      <c r="J28" s="299"/>
      <c r="K28" s="299"/>
      <c r="L28" s="299"/>
      <c r="M28" s="299"/>
      <c r="N28" s="299"/>
      <c r="O28" s="299"/>
      <c r="P28" s="299"/>
      <c r="Q28" s="299"/>
      <c r="R28" s="299"/>
      <c r="S28" s="299"/>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row>
    <row r="29" spans="1:43" ht="47.25" x14ac:dyDescent="0.25">
      <c r="A29" s="31" t="s">
        <v>100</v>
      </c>
      <c r="B29" s="33" t="s">
        <v>43</v>
      </c>
      <c r="C29" s="35" t="s">
        <v>34</v>
      </c>
      <c r="D29" s="46">
        <v>3</v>
      </c>
      <c r="E29" s="33">
        <v>18</v>
      </c>
      <c r="F29" s="33">
        <v>3</v>
      </c>
      <c r="G29" s="76">
        <v>3</v>
      </c>
      <c r="H29" s="33">
        <v>5</v>
      </c>
      <c r="I29" s="121">
        <v>43</v>
      </c>
      <c r="J29" s="76">
        <v>48</v>
      </c>
      <c r="K29" s="33">
        <v>5</v>
      </c>
      <c r="L29" s="121">
        <v>37</v>
      </c>
      <c r="M29" s="121">
        <v>73</v>
      </c>
      <c r="N29" s="107">
        <v>5</v>
      </c>
      <c r="O29" s="107">
        <v>59</v>
      </c>
      <c r="P29" s="57">
        <f>G29+J29+M29+O29</f>
        <v>183</v>
      </c>
      <c r="Q29" s="37">
        <v>1</v>
      </c>
      <c r="R29" s="38">
        <v>1</v>
      </c>
      <c r="S29" s="36" t="s">
        <v>101</v>
      </c>
    </row>
    <row r="30" spans="1:43" s="13" customFormat="1" x14ac:dyDescent="0.25">
      <c r="B30" s="16"/>
      <c r="C30" s="16"/>
      <c r="D30" s="126"/>
      <c r="E30" s="16"/>
      <c r="F30" s="16"/>
      <c r="G30" s="16"/>
      <c r="H30" s="16"/>
      <c r="I30" s="126"/>
      <c r="J30" s="149"/>
      <c r="K30" s="16"/>
      <c r="L30" s="249"/>
      <c r="M30" s="249"/>
      <c r="N30" s="110"/>
      <c r="O30" s="110"/>
      <c r="P30" s="16"/>
      <c r="Q30" s="24"/>
      <c r="R30" s="22"/>
      <c r="S30" s="16"/>
    </row>
    <row r="31" spans="1:43" s="13" customFormat="1" ht="60" x14ac:dyDescent="0.25">
      <c r="A31" s="111" t="s">
        <v>179</v>
      </c>
      <c r="B31" s="114">
        <f>(Q12+Q13+Q14+Q15+Q16+Q17+Q18+Q19+Q20+Q21+Q22+Q23+Q24+Q29)/14</f>
        <v>0.75951822857142859</v>
      </c>
      <c r="C31" s="16"/>
      <c r="D31" s="283" t="s">
        <v>177</v>
      </c>
      <c r="E31" s="114">
        <f>(R12+R13+R14+R15+R16+R17+R18+R19+R20+R21+R22+R23+R24+R29)/14</f>
        <v>0.95356191428571424</v>
      </c>
      <c r="F31" s="16"/>
      <c r="G31" s="16"/>
      <c r="H31" s="16"/>
      <c r="I31" s="126"/>
      <c r="J31" s="149"/>
      <c r="K31" s="16"/>
      <c r="L31" s="249"/>
      <c r="M31" s="249"/>
      <c r="N31" s="110"/>
      <c r="O31" s="110"/>
      <c r="P31" s="16"/>
      <c r="Q31" s="16"/>
      <c r="R31" s="22"/>
      <c r="S31" s="16"/>
    </row>
    <row r="32" spans="1:43" s="13" customFormat="1" ht="60" x14ac:dyDescent="0.25">
      <c r="A32" s="111" t="s">
        <v>180</v>
      </c>
      <c r="B32" s="114">
        <f>B31*0.2</f>
        <v>0.15190364571428572</v>
      </c>
      <c r="C32" s="16"/>
      <c r="D32" s="283" t="s">
        <v>185</v>
      </c>
      <c r="E32" s="114">
        <f>E31*0.2</f>
        <v>0.19071238285714287</v>
      </c>
      <c r="F32" s="16"/>
      <c r="G32" s="16"/>
      <c r="H32" s="16"/>
      <c r="I32" s="126"/>
      <c r="J32" s="149"/>
      <c r="K32" s="16"/>
      <c r="L32" s="249"/>
      <c r="M32" s="249"/>
      <c r="N32" s="110"/>
      <c r="O32" s="110"/>
      <c r="P32" s="16"/>
      <c r="Q32" s="16"/>
      <c r="R32" s="22"/>
      <c r="S32" s="16"/>
    </row>
    <row r="33" spans="2:53" s="13" customFormat="1" x14ac:dyDescent="0.25">
      <c r="B33" s="16"/>
      <c r="C33" s="16"/>
      <c r="D33" s="126"/>
      <c r="E33" s="16"/>
      <c r="F33" s="16"/>
      <c r="G33" s="16"/>
      <c r="H33" s="16"/>
      <c r="I33" s="126"/>
      <c r="J33" s="149"/>
      <c r="K33" s="16"/>
      <c r="L33" s="249"/>
      <c r="M33" s="249"/>
      <c r="N33" s="110"/>
      <c r="O33" s="110"/>
      <c r="P33" s="16"/>
      <c r="Q33" s="16"/>
      <c r="R33" s="22"/>
      <c r="S33" s="16"/>
    </row>
    <row r="34" spans="2:53" s="13" customFormat="1" x14ac:dyDescent="0.25">
      <c r="B34" s="16"/>
      <c r="C34" s="16"/>
      <c r="D34" s="126"/>
      <c r="E34" s="16"/>
      <c r="F34" s="16"/>
      <c r="G34" s="16"/>
      <c r="H34" s="16"/>
      <c r="I34" s="126"/>
      <c r="J34" s="149"/>
      <c r="K34" s="16"/>
      <c r="L34" s="249"/>
      <c r="M34" s="249"/>
      <c r="N34" s="110"/>
      <c r="O34" s="110"/>
      <c r="P34" s="16"/>
      <c r="Q34" s="16"/>
      <c r="R34" s="22"/>
      <c r="S34" s="16"/>
    </row>
    <row r="35" spans="2:53" s="13" customFormat="1" x14ac:dyDescent="0.25">
      <c r="B35" s="16"/>
      <c r="C35" s="16"/>
      <c r="D35" s="126"/>
      <c r="E35" s="16"/>
      <c r="F35" s="16"/>
      <c r="G35" s="16"/>
      <c r="H35" s="16"/>
      <c r="I35" s="126"/>
      <c r="J35" s="149"/>
      <c r="K35" s="16"/>
      <c r="L35" s="249"/>
      <c r="M35" s="249"/>
      <c r="N35" s="110"/>
      <c r="O35" s="110"/>
      <c r="P35" s="16"/>
      <c r="Q35" s="16"/>
      <c r="R35" s="22"/>
      <c r="S35" s="16"/>
    </row>
    <row r="36" spans="2:53" s="13" customFormat="1" x14ac:dyDescent="0.25">
      <c r="B36" s="16"/>
      <c r="C36" s="16"/>
      <c r="D36" s="126"/>
      <c r="E36" s="16"/>
      <c r="F36" s="16"/>
      <c r="G36" s="16"/>
      <c r="H36" s="16"/>
      <c r="I36" s="126"/>
      <c r="J36" s="149"/>
      <c r="K36" s="16"/>
      <c r="L36" s="249"/>
      <c r="M36" s="249"/>
      <c r="N36" s="110"/>
      <c r="O36" s="110"/>
      <c r="P36" s="16"/>
      <c r="Q36" s="16"/>
      <c r="R36" s="22"/>
      <c r="S36" s="16"/>
    </row>
    <row r="37" spans="2:53" s="13" customFormat="1" x14ac:dyDescent="0.25">
      <c r="B37" s="16"/>
      <c r="C37" s="16"/>
      <c r="D37" s="126"/>
      <c r="E37" s="16"/>
      <c r="F37" s="16"/>
      <c r="G37" s="16"/>
      <c r="H37" s="16"/>
      <c r="I37" s="126"/>
      <c r="J37" s="149"/>
      <c r="K37" s="16"/>
      <c r="L37" s="249"/>
      <c r="M37" s="249"/>
      <c r="N37" s="110"/>
      <c r="O37" s="110"/>
      <c r="P37" s="16"/>
      <c r="Q37" s="16"/>
      <c r="R37" s="22"/>
      <c r="S37" s="16"/>
    </row>
    <row r="38" spans="2:53" s="13" customFormat="1" x14ac:dyDescent="0.25">
      <c r="B38" s="16"/>
      <c r="C38" s="16"/>
      <c r="D38" s="126"/>
      <c r="E38" s="16"/>
      <c r="F38" s="16"/>
      <c r="G38" s="16"/>
      <c r="H38" s="16"/>
      <c r="I38" s="126"/>
      <c r="J38" s="149"/>
      <c r="K38" s="16"/>
      <c r="L38" s="249"/>
      <c r="M38" s="249"/>
      <c r="N38" s="110"/>
      <c r="O38" s="110"/>
      <c r="P38" s="16"/>
      <c r="Q38" s="16"/>
      <c r="R38" s="22"/>
      <c r="S38" s="16"/>
    </row>
    <row r="39" spans="2:53" s="13" customFormat="1" x14ac:dyDescent="0.25">
      <c r="B39" s="16"/>
      <c r="C39" s="16"/>
      <c r="D39" s="126"/>
      <c r="E39" s="16"/>
      <c r="F39" s="16"/>
      <c r="G39" s="16"/>
      <c r="H39" s="16"/>
      <c r="I39" s="126"/>
      <c r="J39" s="149"/>
      <c r="K39" s="16"/>
      <c r="L39" s="249"/>
      <c r="M39" s="249"/>
      <c r="N39" s="110"/>
      <c r="O39" s="110"/>
      <c r="P39" s="16"/>
      <c r="Q39" s="16"/>
      <c r="R39" s="22"/>
      <c r="S39" s="16"/>
    </row>
    <row r="40" spans="2:53" s="13" customFormat="1" x14ac:dyDescent="0.25">
      <c r="B40" s="16"/>
      <c r="C40" s="16"/>
      <c r="D40" s="126"/>
      <c r="E40" s="16"/>
      <c r="F40" s="16"/>
      <c r="G40" s="16"/>
      <c r="H40" s="16"/>
      <c r="I40" s="126"/>
      <c r="J40" s="149"/>
      <c r="K40" s="16"/>
      <c r="L40" s="249"/>
      <c r="M40" s="249"/>
      <c r="N40" s="110"/>
      <c r="O40" s="110"/>
      <c r="P40" s="16"/>
      <c r="Q40" s="16"/>
      <c r="R40" s="22"/>
      <c r="S40" s="16"/>
    </row>
    <row r="41" spans="2:53" s="13" customFormat="1" x14ac:dyDescent="0.25">
      <c r="B41" s="16"/>
      <c r="C41" s="16"/>
      <c r="D41" s="126"/>
      <c r="E41" s="16"/>
      <c r="F41" s="16"/>
      <c r="G41" s="16"/>
      <c r="H41" s="16"/>
      <c r="I41" s="126"/>
      <c r="J41" s="149"/>
      <c r="K41" s="16"/>
      <c r="L41" s="249"/>
      <c r="M41" s="249"/>
      <c r="N41" s="110"/>
      <c r="O41" s="110"/>
      <c r="P41" s="16"/>
      <c r="Q41" s="16"/>
      <c r="R41" s="22"/>
      <c r="S41" s="16"/>
    </row>
    <row r="42" spans="2:53" s="13" customFormat="1" x14ac:dyDescent="0.25">
      <c r="B42" s="16"/>
      <c r="C42" s="16"/>
      <c r="D42" s="126"/>
      <c r="E42" s="16"/>
      <c r="F42" s="16"/>
      <c r="G42" s="16"/>
      <c r="H42" s="16"/>
      <c r="I42" s="126"/>
      <c r="J42" s="149"/>
      <c r="K42" s="16"/>
      <c r="L42" s="249"/>
      <c r="M42" s="249"/>
      <c r="N42" s="110"/>
      <c r="O42" s="110"/>
      <c r="P42" s="16"/>
      <c r="Q42" s="16"/>
      <c r="R42" s="22"/>
      <c r="S42" s="16"/>
    </row>
    <row r="43" spans="2:53" s="13" customFormat="1" x14ac:dyDescent="0.25">
      <c r="B43" s="16"/>
      <c r="C43" s="16"/>
      <c r="D43" s="126"/>
      <c r="E43" s="16"/>
      <c r="F43" s="16"/>
      <c r="G43" s="16"/>
      <c r="H43" s="16"/>
      <c r="I43" s="126"/>
      <c r="J43" s="149"/>
      <c r="K43" s="16"/>
      <c r="L43" s="249"/>
      <c r="M43" s="249"/>
      <c r="N43" s="110"/>
      <c r="O43" s="110"/>
      <c r="P43" s="16"/>
      <c r="Q43" s="16"/>
      <c r="R43" s="22"/>
      <c r="S43" s="16"/>
      <c r="AR43"/>
      <c r="AS43"/>
      <c r="AT43"/>
      <c r="AU43"/>
      <c r="AV43"/>
      <c r="AW43"/>
      <c r="AX43"/>
      <c r="AY43"/>
      <c r="AZ43"/>
      <c r="BA43"/>
    </row>
    <row r="44" spans="2:53" s="13" customFormat="1" x14ac:dyDescent="0.25">
      <c r="B44" s="16"/>
      <c r="C44" s="16"/>
      <c r="D44" s="126"/>
      <c r="E44" s="16"/>
      <c r="F44" s="16"/>
      <c r="G44" s="16"/>
      <c r="H44" s="16"/>
      <c r="I44" s="126"/>
      <c r="J44" s="149"/>
      <c r="K44" s="16"/>
      <c r="L44" s="249"/>
      <c r="M44" s="249"/>
      <c r="N44" s="110"/>
      <c r="O44" s="110"/>
      <c r="P44" s="16"/>
      <c r="Q44" s="16"/>
      <c r="R44" s="22"/>
      <c r="S44" s="16"/>
      <c r="AR44"/>
      <c r="AS44"/>
      <c r="AT44"/>
      <c r="AU44"/>
      <c r="AV44"/>
      <c r="AW44"/>
      <c r="AX44"/>
      <c r="AY44"/>
      <c r="AZ44"/>
      <c r="BA44"/>
    </row>
    <row r="45" spans="2:53" s="13" customFormat="1" x14ac:dyDescent="0.25">
      <c r="B45" s="16"/>
      <c r="C45" s="16"/>
      <c r="D45" s="126"/>
      <c r="E45" s="16"/>
      <c r="F45" s="16"/>
      <c r="G45" s="16"/>
      <c r="H45" s="16"/>
      <c r="I45" s="126"/>
      <c r="J45" s="149"/>
      <c r="K45" s="16"/>
      <c r="L45" s="249"/>
      <c r="M45" s="249"/>
      <c r="N45" s="110"/>
      <c r="O45" s="110"/>
      <c r="P45" s="16"/>
      <c r="Q45" s="16"/>
      <c r="R45" s="22"/>
      <c r="S45" s="16"/>
      <c r="AR45"/>
      <c r="AS45"/>
      <c r="AT45"/>
      <c r="AU45"/>
      <c r="AV45"/>
      <c r="AW45"/>
      <c r="AX45"/>
      <c r="AY45"/>
      <c r="AZ45"/>
      <c r="BA45"/>
    </row>
    <row r="46" spans="2:53" s="13" customFormat="1" x14ac:dyDescent="0.25">
      <c r="B46" s="16"/>
      <c r="C46" s="16"/>
      <c r="D46" s="126"/>
      <c r="E46" s="16"/>
      <c r="F46" s="16"/>
      <c r="G46" s="16"/>
      <c r="H46" s="16"/>
      <c r="I46" s="126"/>
      <c r="J46" s="149"/>
      <c r="K46" s="16"/>
      <c r="L46" s="249"/>
      <c r="M46" s="249"/>
      <c r="N46" s="110"/>
      <c r="O46" s="110"/>
      <c r="P46" s="16"/>
      <c r="Q46" s="16"/>
      <c r="R46" s="22"/>
      <c r="S46" s="16"/>
      <c r="AR46"/>
      <c r="AS46"/>
      <c r="AT46"/>
      <c r="AU46"/>
      <c r="AV46"/>
      <c r="AW46"/>
      <c r="AX46"/>
      <c r="AY46"/>
      <c r="AZ46"/>
      <c r="BA46"/>
    </row>
    <row r="47" spans="2:53" s="13" customFormat="1" x14ac:dyDescent="0.25">
      <c r="B47" s="16"/>
      <c r="C47" s="16"/>
      <c r="D47" s="126"/>
      <c r="E47" s="16"/>
      <c r="F47" s="16"/>
      <c r="G47" s="16"/>
      <c r="H47" s="16"/>
      <c r="I47" s="126"/>
      <c r="J47" s="149"/>
      <c r="K47" s="16"/>
      <c r="L47" s="249"/>
      <c r="M47" s="249"/>
      <c r="N47" s="110"/>
      <c r="O47" s="110"/>
      <c r="P47" s="16"/>
      <c r="Q47" s="16"/>
      <c r="R47" s="22"/>
      <c r="S47" s="16"/>
      <c r="AR47"/>
      <c r="AS47"/>
      <c r="AT47"/>
      <c r="AU47"/>
      <c r="AV47"/>
      <c r="AW47"/>
      <c r="AX47"/>
      <c r="AY47"/>
      <c r="AZ47"/>
      <c r="BA47"/>
    </row>
  </sheetData>
  <sheetProtection algorithmName="SHA-512" hashValue="rvW4KhzN+DPBA/IDGy301/9BZkBCbmj0Bbp0PJc+7D4rmZmZ0k+jUUpRbhJD20zlYqCPUrrahIV+E+IKD5ZCOA==" saltValue="MAbrn0WlNMHErMIznjVhUw==" spinCount="100000" sheet="1" formatCells="0" formatColumns="0" formatRows="0" insertColumns="0" insertRows="0" insertHyperlinks="0" deleteColumns="0" deleteRows="0" sort="0" autoFilter="0" pivotTables="0"/>
  <mergeCells count="14">
    <mergeCell ref="A28:S28"/>
    <mergeCell ref="A4:B4"/>
    <mergeCell ref="A8:S8"/>
    <mergeCell ref="A11:S11"/>
    <mergeCell ref="A25:S25"/>
    <mergeCell ref="A26:S26"/>
    <mergeCell ref="S9:S10"/>
    <mergeCell ref="S12:S24"/>
    <mergeCell ref="A3:S3"/>
    <mergeCell ref="A1:E2"/>
    <mergeCell ref="F1:S1"/>
    <mergeCell ref="F2:G2"/>
    <mergeCell ref="H2:L2"/>
    <mergeCell ref="N2:S2"/>
  </mergeCells>
  <pageMargins left="0.15748031496062992" right="0.11811023622047245" top="0.74803149606299213" bottom="0.74803149606299213" header="0.31496062992125984" footer="0.31496062992125984"/>
  <pageSetup paperSize="5" orientation="landscape" horizontalDpi="300" verticalDpi="300" r:id="rId1"/>
  <headerFooter>
    <oddFooter>&amp;RFecha Publicación:21-Octubre-2011</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A243"/>
  <sheetViews>
    <sheetView zoomScaleNormal="100" workbookViewId="0">
      <pane xSplit="1" ySplit="8" topLeftCell="B9" activePane="bottomRight" state="frozen"/>
      <selection pane="topRight" activeCell="B1" sqref="B1"/>
      <selection pane="bottomLeft" activeCell="A9" sqref="A9"/>
      <selection pane="bottomRight" activeCell="D7" sqref="D7"/>
    </sheetView>
  </sheetViews>
  <sheetFormatPr baseColWidth="10" defaultRowHeight="15" x14ac:dyDescent="0.25"/>
  <cols>
    <col min="1" max="1" width="36.28515625" customWidth="1"/>
    <col min="2" max="2" width="16.5703125" style="2" customWidth="1"/>
    <col min="3" max="3" width="16.140625" style="2" customWidth="1"/>
    <col min="4" max="4" width="14.140625" style="127" customWidth="1"/>
    <col min="5" max="5" width="14.140625" style="2" customWidth="1"/>
    <col min="6" max="6" width="10.5703125" style="2" customWidth="1"/>
    <col min="7" max="7" width="9.5703125" style="2" bestFit="1" customWidth="1"/>
    <col min="8" max="8" width="10.5703125" style="2" bestFit="1" customWidth="1"/>
    <col min="9" max="9" width="9.5703125" style="127" bestFit="1" customWidth="1"/>
    <col min="10" max="10" width="9.5703125" style="149" customWidth="1"/>
    <col min="11" max="11" width="10.5703125" style="2" bestFit="1" customWidth="1"/>
    <col min="12" max="12" width="9.5703125" style="149" bestFit="1" customWidth="1"/>
    <col min="13" max="13" width="9.5703125" style="149" customWidth="1"/>
    <col min="14" max="14" width="10.5703125" style="110" bestFit="1" customWidth="1"/>
    <col min="15" max="15" width="9.5703125" style="110" bestFit="1" customWidth="1"/>
    <col min="16" max="16" width="9.28515625" style="2" bestFit="1" customWidth="1"/>
    <col min="17" max="17" width="10.5703125" style="2" bestFit="1" customWidth="1"/>
    <col min="18" max="18" width="9.28515625" style="23" bestFit="1" customWidth="1"/>
    <col min="19" max="19" width="21" style="2" customWidth="1"/>
    <col min="20" max="20" width="28.7109375" style="13" customWidth="1"/>
    <col min="21" max="43" width="11" style="13"/>
  </cols>
  <sheetData>
    <row r="1" spans="1:53" s="7" customFormat="1" ht="47.25" customHeight="1" x14ac:dyDescent="0.25">
      <c r="A1" s="307"/>
      <c r="B1" s="307"/>
      <c r="C1" s="307"/>
      <c r="D1" s="307"/>
      <c r="E1" s="307"/>
      <c r="F1" s="309" t="s">
        <v>13</v>
      </c>
      <c r="G1" s="309"/>
      <c r="H1" s="309"/>
      <c r="I1" s="309"/>
      <c r="J1" s="309"/>
      <c r="K1" s="309"/>
      <c r="L1" s="309"/>
      <c r="M1" s="309"/>
      <c r="N1" s="309"/>
      <c r="O1" s="309"/>
      <c r="P1" s="309"/>
      <c r="Q1" s="309"/>
      <c r="R1" s="309"/>
      <c r="S1" s="309"/>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row>
    <row r="2" spans="1:53" s="7" customFormat="1" ht="24" customHeight="1" x14ac:dyDescent="0.25">
      <c r="A2" s="308"/>
      <c r="B2" s="308"/>
      <c r="C2" s="308"/>
      <c r="D2" s="308"/>
      <c r="E2" s="308"/>
      <c r="F2" s="310" t="s">
        <v>18</v>
      </c>
      <c r="G2" s="311"/>
      <c r="H2" s="310" t="s">
        <v>19</v>
      </c>
      <c r="I2" s="312"/>
      <c r="J2" s="312"/>
      <c r="K2" s="312"/>
      <c r="L2" s="311"/>
      <c r="M2" s="234"/>
      <c r="N2" s="310" t="s">
        <v>8</v>
      </c>
      <c r="O2" s="312"/>
      <c r="P2" s="312"/>
      <c r="Q2" s="312"/>
      <c r="R2" s="312"/>
      <c r="S2" s="311"/>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row>
    <row r="3" spans="1:53" s="7" customFormat="1" ht="15.75" x14ac:dyDescent="0.25">
      <c r="A3" s="315"/>
      <c r="B3" s="316"/>
      <c r="C3" s="316"/>
      <c r="D3" s="316"/>
      <c r="E3" s="316"/>
      <c r="F3" s="316"/>
      <c r="G3" s="316"/>
      <c r="H3" s="316"/>
      <c r="I3" s="316"/>
      <c r="J3" s="316"/>
      <c r="K3" s="316"/>
      <c r="L3" s="316"/>
      <c r="M3" s="316"/>
      <c r="N3" s="316"/>
      <c r="O3" s="316"/>
      <c r="P3" s="316"/>
      <c r="Q3" s="316"/>
      <c r="R3" s="316"/>
      <c r="S3" s="317"/>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row>
    <row r="4" spans="1:53" s="7" customFormat="1" ht="15.75" x14ac:dyDescent="0.25">
      <c r="A4" s="318"/>
      <c r="B4" s="319"/>
      <c r="C4" s="8"/>
      <c r="D4" s="8"/>
      <c r="E4" s="8"/>
      <c r="F4" s="8"/>
      <c r="G4" s="8"/>
      <c r="H4" s="8"/>
      <c r="I4" s="8"/>
      <c r="J4" s="146"/>
      <c r="K4" s="8"/>
      <c r="L4" s="146"/>
      <c r="M4" s="146"/>
      <c r="N4" s="103"/>
      <c r="O4" s="103"/>
      <c r="P4" s="8"/>
      <c r="Q4" s="8"/>
      <c r="R4" s="19"/>
      <c r="S4" s="9"/>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row>
    <row r="5" spans="1:53" s="7" customFormat="1" ht="15.75" x14ac:dyDescent="0.25">
      <c r="A5" s="10"/>
      <c r="B5" s="11"/>
      <c r="C5" s="11"/>
      <c r="D5" s="11"/>
      <c r="E5" s="11"/>
      <c r="F5" s="11"/>
      <c r="G5" s="11"/>
      <c r="H5" s="11"/>
      <c r="I5" s="11"/>
      <c r="J5" s="147"/>
      <c r="K5" s="11"/>
      <c r="L5" s="147"/>
      <c r="M5" s="147"/>
      <c r="N5" s="104"/>
      <c r="O5" s="104"/>
      <c r="P5" s="11"/>
      <c r="Q5" s="11"/>
      <c r="R5" s="20"/>
      <c r="S5" s="12"/>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row>
    <row r="6" spans="1:53" ht="18.75" x14ac:dyDescent="0.3">
      <c r="A6" s="89" t="s">
        <v>189</v>
      </c>
      <c r="B6" s="89"/>
      <c r="C6" s="89"/>
      <c r="D6" s="284"/>
      <c r="E6" s="89"/>
      <c r="F6" s="89"/>
      <c r="G6" s="89"/>
      <c r="H6" s="89"/>
      <c r="I6" s="119"/>
      <c r="J6" s="148"/>
      <c r="K6" s="89"/>
      <c r="L6" s="251"/>
      <c r="M6" s="251"/>
      <c r="N6" s="105"/>
      <c r="O6" s="105"/>
      <c r="P6" s="89"/>
      <c r="Q6" s="89"/>
      <c r="R6" s="89"/>
      <c r="S6" s="89"/>
    </row>
    <row r="7" spans="1:53" s="4" customFormat="1" ht="45" customHeight="1" x14ac:dyDescent="0.25">
      <c r="A7" s="27" t="s">
        <v>27</v>
      </c>
      <c r="B7" s="5" t="s">
        <v>5</v>
      </c>
      <c r="C7" s="3" t="s">
        <v>7</v>
      </c>
      <c r="D7" s="279" t="s">
        <v>6</v>
      </c>
      <c r="E7" s="3" t="s">
        <v>14</v>
      </c>
      <c r="F7" s="3" t="s">
        <v>10</v>
      </c>
      <c r="G7" s="94" t="s">
        <v>11</v>
      </c>
      <c r="H7" s="3" t="s">
        <v>15</v>
      </c>
      <c r="I7" s="3" t="s">
        <v>186</v>
      </c>
      <c r="J7" s="94" t="s">
        <v>187</v>
      </c>
      <c r="K7" s="3" t="s">
        <v>16</v>
      </c>
      <c r="L7" s="94" t="s">
        <v>213</v>
      </c>
      <c r="M7" s="94" t="s">
        <v>214</v>
      </c>
      <c r="N7" s="106" t="s">
        <v>17</v>
      </c>
      <c r="O7" s="106" t="s">
        <v>235</v>
      </c>
      <c r="P7" s="3" t="s">
        <v>3</v>
      </c>
      <c r="Q7" s="3" t="s">
        <v>12</v>
      </c>
      <c r="R7" s="21" t="s">
        <v>4</v>
      </c>
      <c r="S7" s="3" t="s">
        <v>2</v>
      </c>
      <c r="T7" s="14"/>
      <c r="U7" s="14"/>
      <c r="V7" s="14"/>
      <c r="W7" s="14"/>
      <c r="X7" s="14"/>
      <c r="Y7" s="14"/>
      <c r="Z7" s="14"/>
      <c r="AA7" s="14"/>
      <c r="AB7" s="14"/>
      <c r="AC7" s="14"/>
      <c r="AD7" s="14"/>
      <c r="AE7" s="14"/>
      <c r="AF7" s="14"/>
      <c r="AG7" s="14"/>
      <c r="AH7" s="14"/>
      <c r="AI7" s="14"/>
      <c r="AJ7" s="14"/>
      <c r="AK7" s="14"/>
      <c r="AL7" s="14"/>
      <c r="AM7" s="14"/>
      <c r="AN7" s="14"/>
      <c r="AO7" s="14"/>
      <c r="AP7" s="14"/>
      <c r="AQ7" s="14"/>
    </row>
    <row r="8" spans="1:53" s="4" customFormat="1" ht="15.75" x14ac:dyDescent="0.25">
      <c r="A8" s="313" t="s">
        <v>0</v>
      </c>
      <c r="B8" s="314"/>
      <c r="C8" s="314"/>
      <c r="D8" s="314"/>
      <c r="E8" s="314"/>
      <c r="F8" s="314"/>
      <c r="G8" s="314"/>
      <c r="H8" s="314"/>
      <c r="I8" s="314"/>
      <c r="J8" s="314"/>
      <c r="K8" s="314"/>
      <c r="L8" s="314"/>
      <c r="M8" s="314"/>
      <c r="N8" s="314"/>
      <c r="O8" s="314"/>
      <c r="P8" s="314"/>
      <c r="Q8" s="314"/>
      <c r="R8" s="314"/>
      <c r="S8" s="314"/>
      <c r="T8" s="14"/>
      <c r="U8" s="14"/>
      <c r="V8" s="14"/>
      <c r="W8" s="14"/>
      <c r="X8" s="14"/>
      <c r="Y8" s="14"/>
      <c r="Z8" s="14"/>
      <c r="AA8" s="14"/>
      <c r="AB8" s="14"/>
      <c r="AC8" s="14"/>
      <c r="AD8" s="14"/>
      <c r="AE8" s="14"/>
      <c r="AF8" s="14"/>
      <c r="AG8" s="14"/>
      <c r="AH8" s="14"/>
      <c r="AI8" s="14"/>
      <c r="AJ8" s="14"/>
      <c r="AK8" s="14"/>
      <c r="AL8" s="14"/>
      <c r="AM8" s="14"/>
      <c r="AN8" s="14"/>
      <c r="AO8" s="14"/>
      <c r="AP8" s="14"/>
      <c r="AQ8" s="14"/>
    </row>
    <row r="9" spans="1:53" s="17" customFormat="1" ht="15" customHeight="1" x14ac:dyDescent="0.25">
      <c r="A9" s="31" t="s">
        <v>102</v>
      </c>
      <c r="B9" s="33" t="s">
        <v>43</v>
      </c>
      <c r="C9" s="33" t="s">
        <v>105</v>
      </c>
      <c r="D9" s="45">
        <v>147</v>
      </c>
      <c r="E9" s="35">
        <v>438</v>
      </c>
      <c r="F9" s="35"/>
      <c r="G9" s="35">
        <v>147</v>
      </c>
      <c r="H9" s="35"/>
      <c r="I9" s="46">
        <v>50</v>
      </c>
      <c r="J9" s="33">
        <v>170</v>
      </c>
      <c r="K9" s="35"/>
      <c r="L9" s="33">
        <v>84</v>
      </c>
      <c r="M9" s="33">
        <v>177</v>
      </c>
      <c r="N9" s="107"/>
      <c r="O9" s="107">
        <v>145</v>
      </c>
      <c r="P9" s="33">
        <f>G9+J9+M9+O9</f>
        <v>639</v>
      </c>
      <c r="Q9" s="37">
        <f>O9/E9</f>
        <v>0.33105022831050229</v>
      </c>
      <c r="R9" s="38">
        <v>1</v>
      </c>
      <c r="S9" s="290" t="s">
        <v>153</v>
      </c>
      <c r="T9" s="18"/>
      <c r="U9" s="18"/>
      <c r="V9" s="18"/>
      <c r="W9" s="18"/>
      <c r="X9" s="18"/>
      <c r="Y9" s="18"/>
      <c r="Z9" s="18"/>
      <c r="AA9" s="18"/>
      <c r="AB9" s="18"/>
      <c r="AC9" s="18"/>
      <c r="AD9" s="18"/>
      <c r="AE9" s="18"/>
      <c r="AF9" s="18"/>
      <c r="AG9" s="18"/>
      <c r="AH9" s="18"/>
      <c r="AI9" s="18"/>
      <c r="AJ9" s="18"/>
    </row>
    <row r="10" spans="1:53" s="17" customFormat="1" ht="15.75" x14ac:dyDescent="0.25">
      <c r="A10" s="70" t="s">
        <v>103</v>
      </c>
      <c r="B10" s="33" t="s">
        <v>43</v>
      </c>
      <c r="C10" s="33" t="s">
        <v>105</v>
      </c>
      <c r="D10" s="45">
        <v>14</v>
      </c>
      <c r="E10" s="35">
        <v>60</v>
      </c>
      <c r="F10" s="35"/>
      <c r="G10" s="40">
        <v>14</v>
      </c>
      <c r="H10" s="33"/>
      <c r="I10" s="46">
        <v>5</v>
      </c>
      <c r="J10" s="33">
        <v>19</v>
      </c>
      <c r="K10" s="29"/>
      <c r="L10" s="33">
        <v>4</v>
      </c>
      <c r="M10" s="33">
        <v>19</v>
      </c>
      <c r="N10" s="107"/>
      <c r="O10" s="107">
        <v>6</v>
      </c>
      <c r="P10" s="33">
        <f>G10+J10+M10+O10</f>
        <v>58</v>
      </c>
      <c r="Q10" s="37">
        <f>O10/E10</f>
        <v>0.1</v>
      </c>
      <c r="R10" s="38">
        <f>P10/E10</f>
        <v>0.96666666666666667</v>
      </c>
      <c r="S10" s="291"/>
      <c r="T10" s="18"/>
      <c r="U10" s="18"/>
      <c r="V10" s="18"/>
      <c r="W10" s="18"/>
      <c r="X10" s="18"/>
      <c r="Y10" s="18"/>
      <c r="Z10" s="18"/>
      <c r="AA10" s="18"/>
      <c r="AB10" s="18"/>
      <c r="AC10" s="18"/>
      <c r="AD10" s="18"/>
      <c r="AE10" s="18"/>
      <c r="AF10" s="18"/>
      <c r="AG10" s="18"/>
      <c r="AH10" s="18"/>
      <c r="AI10" s="18"/>
      <c r="AJ10" s="18"/>
    </row>
    <row r="11" spans="1:53" s="17" customFormat="1" ht="31.5" x14ac:dyDescent="0.25">
      <c r="A11" s="41" t="s">
        <v>104</v>
      </c>
      <c r="B11" s="33" t="s">
        <v>43</v>
      </c>
      <c r="C11" s="33" t="s">
        <v>105</v>
      </c>
      <c r="D11" s="45">
        <v>29</v>
      </c>
      <c r="E11" s="35">
        <v>56</v>
      </c>
      <c r="F11" s="35"/>
      <c r="G11" s="40">
        <v>29</v>
      </c>
      <c r="H11" s="33"/>
      <c r="I11" s="46">
        <v>8</v>
      </c>
      <c r="J11" s="33">
        <v>17</v>
      </c>
      <c r="K11" s="29"/>
      <c r="L11" s="33">
        <v>19</v>
      </c>
      <c r="M11" s="33">
        <v>33</v>
      </c>
      <c r="N11" s="107"/>
      <c r="O11" s="107">
        <v>11</v>
      </c>
      <c r="P11" s="33">
        <f>G11+J11+M11+O11</f>
        <v>90</v>
      </c>
      <c r="Q11" s="37">
        <f>O11/E11</f>
        <v>0.19642857142857142</v>
      </c>
      <c r="R11" s="38">
        <v>1</v>
      </c>
      <c r="S11" s="292"/>
      <c r="T11" s="18"/>
      <c r="U11" s="18"/>
      <c r="V11" s="18"/>
      <c r="W11" s="18"/>
      <c r="X11" s="18"/>
      <c r="Y11" s="18"/>
      <c r="Z11" s="18"/>
      <c r="AA11" s="18"/>
      <c r="AB11" s="18"/>
      <c r="AC11" s="18"/>
      <c r="AD11" s="18"/>
      <c r="AE11" s="18"/>
      <c r="AF11" s="18"/>
      <c r="AG11" s="18"/>
      <c r="AH11" s="18"/>
      <c r="AI11" s="18"/>
      <c r="AJ11" s="18"/>
    </row>
    <row r="12" spans="1:53" ht="15.75" x14ac:dyDescent="0.25">
      <c r="A12" s="298" t="s">
        <v>1</v>
      </c>
      <c r="B12" s="299"/>
      <c r="C12" s="299"/>
      <c r="D12" s="299"/>
      <c r="E12" s="299"/>
      <c r="F12" s="299"/>
      <c r="G12" s="299"/>
      <c r="H12" s="299"/>
      <c r="I12" s="299"/>
      <c r="J12" s="299"/>
      <c r="K12" s="299"/>
      <c r="L12" s="299"/>
      <c r="M12" s="299"/>
      <c r="N12" s="299"/>
      <c r="O12" s="299"/>
      <c r="P12" s="299"/>
      <c r="Q12" s="299"/>
      <c r="R12" s="299"/>
      <c r="S12" s="299"/>
    </row>
    <row r="13" spans="1:53" s="141" customFormat="1" ht="31.5" x14ac:dyDescent="0.25">
      <c r="A13" s="41" t="s">
        <v>106</v>
      </c>
      <c r="B13" s="35" t="s">
        <v>43</v>
      </c>
      <c r="C13" s="35" t="s">
        <v>34</v>
      </c>
      <c r="D13" s="45">
        <v>38</v>
      </c>
      <c r="E13" s="69">
        <v>128</v>
      </c>
      <c r="F13" s="69">
        <v>38</v>
      </c>
      <c r="G13" s="33">
        <v>37</v>
      </c>
      <c r="H13" s="69">
        <v>30</v>
      </c>
      <c r="I13" s="130">
        <v>4</v>
      </c>
      <c r="J13" s="33">
        <v>44</v>
      </c>
      <c r="K13" s="69">
        <v>30</v>
      </c>
      <c r="L13" s="33">
        <v>5</v>
      </c>
      <c r="M13" s="33">
        <v>8</v>
      </c>
      <c r="N13" s="109">
        <v>30</v>
      </c>
      <c r="O13" s="107">
        <v>33</v>
      </c>
      <c r="P13" s="33">
        <f t="shared" ref="P13:P20" si="0">G13+J13+M13+O13</f>
        <v>122</v>
      </c>
      <c r="Q13" s="37">
        <v>1</v>
      </c>
      <c r="R13" s="38">
        <f>P13/E13</f>
        <v>0.953125</v>
      </c>
      <c r="S13" s="290" t="s">
        <v>190</v>
      </c>
      <c r="T13" s="140"/>
      <c r="U13" s="140"/>
      <c r="V13" s="140"/>
      <c r="W13" s="140"/>
      <c r="X13" s="140"/>
      <c r="Y13" s="140"/>
      <c r="Z13" s="140"/>
      <c r="AA13" s="140"/>
      <c r="AB13" s="140"/>
      <c r="AC13" s="140"/>
      <c r="AD13" s="140"/>
      <c r="AE13" s="140"/>
      <c r="AF13" s="140"/>
      <c r="AG13" s="140"/>
      <c r="AH13" s="140"/>
      <c r="AI13" s="140"/>
      <c r="AJ13" s="140"/>
      <c r="AK13" s="140"/>
      <c r="AL13" s="140"/>
      <c r="AM13" s="140"/>
      <c r="AN13" s="140"/>
      <c r="AO13" s="140"/>
      <c r="AP13" s="140"/>
      <c r="AQ13" s="140"/>
    </row>
    <row r="14" spans="1:53" s="64" customFormat="1" ht="31.5" x14ac:dyDescent="0.25">
      <c r="A14" s="41" t="s">
        <v>107</v>
      </c>
      <c r="B14" s="33" t="s">
        <v>43</v>
      </c>
      <c r="C14" s="35" t="s">
        <v>34</v>
      </c>
      <c r="D14" s="46">
        <v>25</v>
      </c>
      <c r="E14" s="33">
        <v>70</v>
      </c>
      <c r="F14" s="33">
        <v>25</v>
      </c>
      <c r="G14" s="57">
        <v>32</v>
      </c>
      <c r="H14" s="33">
        <v>15</v>
      </c>
      <c r="I14" s="130">
        <v>20</v>
      </c>
      <c r="J14" s="57">
        <v>45</v>
      </c>
      <c r="K14" s="33">
        <v>15</v>
      </c>
      <c r="L14" s="33">
        <v>3</v>
      </c>
      <c r="M14" s="33">
        <v>33</v>
      </c>
      <c r="N14" s="107">
        <v>15</v>
      </c>
      <c r="O14" s="107">
        <v>7</v>
      </c>
      <c r="P14" s="57">
        <f t="shared" si="0"/>
        <v>117</v>
      </c>
      <c r="Q14" s="37">
        <f>O14/N14</f>
        <v>0.46666666666666667</v>
      </c>
      <c r="R14" s="38">
        <v>1</v>
      </c>
      <c r="S14" s="291"/>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row>
    <row r="15" spans="1:53" s="63" customFormat="1" ht="31.5" x14ac:dyDescent="0.25">
      <c r="A15" s="41" t="s">
        <v>108</v>
      </c>
      <c r="B15" s="48" t="s">
        <v>43</v>
      </c>
      <c r="C15" s="35" t="s">
        <v>34</v>
      </c>
      <c r="D15" s="124">
        <v>38</v>
      </c>
      <c r="E15" s="33">
        <v>143</v>
      </c>
      <c r="F15" s="33">
        <v>38</v>
      </c>
      <c r="G15" s="48">
        <v>56</v>
      </c>
      <c r="H15" s="33">
        <v>35</v>
      </c>
      <c r="I15" s="130">
        <v>22</v>
      </c>
      <c r="J15" s="69">
        <v>62</v>
      </c>
      <c r="K15" s="33">
        <v>35</v>
      </c>
      <c r="L15" s="69">
        <v>69</v>
      </c>
      <c r="M15" s="69">
        <v>90</v>
      </c>
      <c r="N15" s="107">
        <v>35</v>
      </c>
      <c r="O15" s="109">
        <v>101</v>
      </c>
      <c r="P15" s="33">
        <f t="shared" si="0"/>
        <v>309</v>
      </c>
      <c r="Q15" s="37">
        <v>1</v>
      </c>
      <c r="R15" s="38">
        <v>1</v>
      </c>
      <c r="S15" s="291"/>
    </row>
    <row r="16" spans="1:53" s="63" customFormat="1" ht="31.5" x14ac:dyDescent="0.25">
      <c r="A16" s="41" t="s">
        <v>109</v>
      </c>
      <c r="B16" s="48" t="s">
        <v>43</v>
      </c>
      <c r="C16" s="35" t="s">
        <v>34</v>
      </c>
      <c r="D16" s="124">
        <v>22</v>
      </c>
      <c r="E16" s="33">
        <v>97</v>
      </c>
      <c r="F16" s="33">
        <v>22</v>
      </c>
      <c r="G16" s="48">
        <v>22</v>
      </c>
      <c r="H16" s="33">
        <v>25</v>
      </c>
      <c r="I16" s="130">
        <v>4</v>
      </c>
      <c r="J16" s="69">
        <v>19</v>
      </c>
      <c r="K16" s="33">
        <v>25</v>
      </c>
      <c r="L16" s="69">
        <v>7</v>
      </c>
      <c r="M16" s="69">
        <v>46</v>
      </c>
      <c r="N16" s="107">
        <v>25</v>
      </c>
      <c r="O16" s="109">
        <v>4</v>
      </c>
      <c r="P16" s="33">
        <f t="shared" si="0"/>
        <v>91</v>
      </c>
      <c r="Q16" s="37">
        <f t="shared" ref="Q16:Q21" si="1">O16/N16</f>
        <v>0.16</v>
      </c>
      <c r="R16" s="38">
        <f>P16/E16</f>
        <v>0.93814432989690721</v>
      </c>
      <c r="S16" s="291"/>
    </row>
    <row r="17" spans="1:53" s="63" customFormat="1" ht="31.5" x14ac:dyDescent="0.25">
      <c r="A17" s="47" t="s">
        <v>110</v>
      </c>
      <c r="B17" s="48" t="s">
        <v>43</v>
      </c>
      <c r="C17" s="35" t="s">
        <v>34</v>
      </c>
      <c r="D17" s="124">
        <v>5</v>
      </c>
      <c r="E17" s="35">
        <v>20</v>
      </c>
      <c r="F17" s="35">
        <v>5</v>
      </c>
      <c r="G17" s="48">
        <v>0</v>
      </c>
      <c r="H17" s="35">
        <v>5</v>
      </c>
      <c r="I17" s="124">
        <v>1</v>
      </c>
      <c r="J17" s="69">
        <v>6</v>
      </c>
      <c r="K17" s="35">
        <v>5</v>
      </c>
      <c r="L17" s="69">
        <v>1</v>
      </c>
      <c r="M17" s="69">
        <v>5</v>
      </c>
      <c r="N17" s="107">
        <v>5</v>
      </c>
      <c r="O17" s="109">
        <v>2</v>
      </c>
      <c r="P17" s="33">
        <f t="shared" si="0"/>
        <v>13</v>
      </c>
      <c r="Q17" s="37">
        <f t="shared" si="1"/>
        <v>0.4</v>
      </c>
      <c r="R17" s="38">
        <f>P17/E17</f>
        <v>0.65</v>
      </c>
      <c r="S17" s="291"/>
    </row>
    <row r="18" spans="1:53" s="63" customFormat="1" ht="31.5" x14ac:dyDescent="0.25">
      <c r="A18" s="41" t="s">
        <v>111</v>
      </c>
      <c r="B18" s="48" t="s">
        <v>43</v>
      </c>
      <c r="C18" s="35" t="s">
        <v>34</v>
      </c>
      <c r="D18" s="124">
        <v>4</v>
      </c>
      <c r="E18" s="35">
        <v>16</v>
      </c>
      <c r="F18" s="35">
        <v>4</v>
      </c>
      <c r="G18" s="48">
        <v>12</v>
      </c>
      <c r="H18" s="35">
        <v>4</v>
      </c>
      <c r="I18" s="124">
        <v>2</v>
      </c>
      <c r="J18" s="69">
        <v>6</v>
      </c>
      <c r="K18" s="35">
        <v>4</v>
      </c>
      <c r="L18" s="69">
        <v>1</v>
      </c>
      <c r="M18" s="69">
        <v>5</v>
      </c>
      <c r="N18" s="107">
        <v>4</v>
      </c>
      <c r="O18" s="109">
        <v>2</v>
      </c>
      <c r="P18" s="33">
        <f t="shared" si="0"/>
        <v>25</v>
      </c>
      <c r="Q18" s="37">
        <f t="shared" si="1"/>
        <v>0.5</v>
      </c>
      <c r="R18" s="38">
        <v>1</v>
      </c>
      <c r="S18" s="291"/>
    </row>
    <row r="19" spans="1:53" s="63" customFormat="1" ht="31.5" x14ac:dyDescent="0.25">
      <c r="A19" s="41" t="s">
        <v>112</v>
      </c>
      <c r="B19" s="48" t="s">
        <v>43</v>
      </c>
      <c r="C19" s="35" t="s">
        <v>34</v>
      </c>
      <c r="D19" s="124">
        <v>5</v>
      </c>
      <c r="E19" s="35">
        <v>20</v>
      </c>
      <c r="F19" s="35">
        <v>5</v>
      </c>
      <c r="G19" s="48">
        <v>0</v>
      </c>
      <c r="H19" s="35">
        <v>5</v>
      </c>
      <c r="I19" s="124">
        <v>1</v>
      </c>
      <c r="J19" s="69">
        <v>6</v>
      </c>
      <c r="K19" s="35">
        <v>5</v>
      </c>
      <c r="L19" s="69">
        <v>1</v>
      </c>
      <c r="M19" s="69">
        <v>5</v>
      </c>
      <c r="N19" s="107">
        <v>5</v>
      </c>
      <c r="O19" s="109">
        <v>2</v>
      </c>
      <c r="P19" s="33">
        <f t="shared" si="0"/>
        <v>13</v>
      </c>
      <c r="Q19" s="37">
        <f t="shared" si="1"/>
        <v>0.4</v>
      </c>
      <c r="R19" s="38">
        <f>P19/E19</f>
        <v>0.65</v>
      </c>
      <c r="S19" s="291"/>
    </row>
    <row r="20" spans="1:53" s="63" customFormat="1" ht="31.5" x14ac:dyDescent="0.25">
      <c r="A20" s="41" t="s">
        <v>113</v>
      </c>
      <c r="B20" s="48" t="s">
        <v>43</v>
      </c>
      <c r="C20" s="35" t="s">
        <v>34</v>
      </c>
      <c r="D20" s="124">
        <v>1</v>
      </c>
      <c r="E20" s="35">
        <v>4</v>
      </c>
      <c r="F20" s="35">
        <v>1</v>
      </c>
      <c r="G20" s="48">
        <v>2</v>
      </c>
      <c r="H20" s="35">
        <v>1</v>
      </c>
      <c r="I20" s="124">
        <v>1</v>
      </c>
      <c r="J20" s="128">
        <v>1</v>
      </c>
      <c r="K20" s="35">
        <v>1</v>
      </c>
      <c r="L20" s="69">
        <v>1</v>
      </c>
      <c r="M20" s="69">
        <v>4</v>
      </c>
      <c r="N20" s="107">
        <v>1</v>
      </c>
      <c r="O20" s="109">
        <v>0</v>
      </c>
      <c r="P20" s="33">
        <f t="shared" si="0"/>
        <v>7</v>
      </c>
      <c r="Q20" s="37">
        <f t="shared" si="1"/>
        <v>0</v>
      </c>
      <c r="R20" s="38">
        <v>1</v>
      </c>
      <c r="S20" s="291"/>
    </row>
    <row r="21" spans="1:53" s="63" customFormat="1" ht="15.75" x14ac:dyDescent="0.25">
      <c r="A21" s="47" t="s">
        <v>114</v>
      </c>
      <c r="B21" s="48" t="s">
        <v>44</v>
      </c>
      <c r="C21" s="35" t="s">
        <v>34</v>
      </c>
      <c r="D21" s="124">
        <v>0</v>
      </c>
      <c r="E21" s="33">
        <v>1</v>
      </c>
      <c r="F21" s="33">
        <v>0</v>
      </c>
      <c r="G21" s="48">
        <v>0</v>
      </c>
      <c r="H21" s="33">
        <v>0</v>
      </c>
      <c r="I21" s="124">
        <v>0</v>
      </c>
      <c r="J21" s="69">
        <v>0</v>
      </c>
      <c r="K21" s="33">
        <v>0</v>
      </c>
      <c r="L21" s="69">
        <v>0</v>
      </c>
      <c r="M21" s="69">
        <v>0</v>
      </c>
      <c r="N21" s="107">
        <v>1</v>
      </c>
      <c r="O21" s="109">
        <v>0</v>
      </c>
      <c r="P21" s="33">
        <f>O21</f>
        <v>0</v>
      </c>
      <c r="Q21" s="37">
        <f t="shared" si="1"/>
        <v>0</v>
      </c>
      <c r="R21" s="37">
        <f>P21/E21</f>
        <v>0</v>
      </c>
      <c r="S21" s="291"/>
    </row>
    <row r="22" spans="1:53" s="63" customFormat="1" ht="47.25" x14ac:dyDescent="0.25">
      <c r="A22" s="41" t="s">
        <v>115</v>
      </c>
      <c r="B22" s="48" t="s">
        <v>43</v>
      </c>
      <c r="C22" s="35" t="s">
        <v>34</v>
      </c>
      <c r="D22" s="124">
        <v>2</v>
      </c>
      <c r="E22" s="35">
        <v>8</v>
      </c>
      <c r="F22" s="35">
        <v>2</v>
      </c>
      <c r="G22" s="48">
        <v>2</v>
      </c>
      <c r="H22" s="35">
        <v>2</v>
      </c>
      <c r="I22" s="128">
        <v>1</v>
      </c>
      <c r="J22" s="69">
        <v>3</v>
      </c>
      <c r="K22" s="35">
        <v>2</v>
      </c>
      <c r="L22" s="69">
        <v>3</v>
      </c>
      <c r="M22" s="69">
        <v>3</v>
      </c>
      <c r="N22" s="107">
        <v>2</v>
      </c>
      <c r="O22" s="109">
        <v>3</v>
      </c>
      <c r="P22" s="33">
        <f>O22+I22</f>
        <v>4</v>
      </c>
      <c r="Q22" s="37">
        <v>1</v>
      </c>
      <c r="R22" s="38">
        <f>P22/E22</f>
        <v>0.5</v>
      </c>
      <c r="S22" s="291"/>
    </row>
    <row r="23" spans="1:53" s="63" customFormat="1" ht="31.5" x14ac:dyDescent="0.25">
      <c r="A23" s="71" t="s">
        <v>116</v>
      </c>
      <c r="B23" s="48" t="s">
        <v>43</v>
      </c>
      <c r="C23" s="35" t="s">
        <v>34</v>
      </c>
      <c r="D23" s="124">
        <v>0</v>
      </c>
      <c r="E23" s="35">
        <v>20</v>
      </c>
      <c r="F23" s="35">
        <v>5</v>
      </c>
      <c r="G23" s="48">
        <v>24</v>
      </c>
      <c r="H23" s="35">
        <v>5</v>
      </c>
      <c r="I23" s="124">
        <v>5</v>
      </c>
      <c r="J23" s="128">
        <v>5</v>
      </c>
      <c r="K23" s="35">
        <v>5</v>
      </c>
      <c r="L23" s="69">
        <v>15</v>
      </c>
      <c r="M23" s="69">
        <v>20</v>
      </c>
      <c r="N23" s="107">
        <v>5</v>
      </c>
      <c r="O23" s="109">
        <v>2</v>
      </c>
      <c r="P23" s="33">
        <f>G23+J23+M23+O23</f>
        <v>51</v>
      </c>
      <c r="Q23" s="37">
        <f>O23/N23</f>
        <v>0.4</v>
      </c>
      <c r="R23" s="38">
        <v>1</v>
      </c>
      <c r="S23" s="291"/>
    </row>
    <row r="24" spans="1:53" s="63" customFormat="1" ht="31.5" x14ac:dyDescent="0.25">
      <c r="A24" s="41" t="s">
        <v>117</v>
      </c>
      <c r="B24" s="48" t="s">
        <v>43</v>
      </c>
      <c r="C24" s="35" t="s">
        <v>34</v>
      </c>
      <c r="D24" s="124">
        <v>2</v>
      </c>
      <c r="E24" s="35">
        <v>8</v>
      </c>
      <c r="F24" s="35">
        <v>2</v>
      </c>
      <c r="G24" s="48">
        <v>2</v>
      </c>
      <c r="H24" s="35">
        <v>2</v>
      </c>
      <c r="I24" s="124">
        <v>1</v>
      </c>
      <c r="J24" s="69">
        <v>2</v>
      </c>
      <c r="K24" s="35">
        <v>2</v>
      </c>
      <c r="L24" s="69">
        <v>0</v>
      </c>
      <c r="M24" s="69">
        <v>2</v>
      </c>
      <c r="N24" s="107">
        <v>2</v>
      </c>
      <c r="O24" s="109">
        <v>1</v>
      </c>
      <c r="P24" s="33">
        <f>G24+J24+M24+O24</f>
        <v>7</v>
      </c>
      <c r="Q24" s="37">
        <f>O24/N24</f>
        <v>0.5</v>
      </c>
      <c r="R24" s="38">
        <f>P24/E24</f>
        <v>0.875</v>
      </c>
      <c r="S24" s="291"/>
    </row>
    <row r="25" spans="1:53" s="63" customFormat="1" ht="15.75" x14ac:dyDescent="0.25">
      <c r="A25" s="41" t="s">
        <v>118</v>
      </c>
      <c r="B25" s="48" t="s">
        <v>43</v>
      </c>
      <c r="C25" s="35" t="s">
        <v>34</v>
      </c>
      <c r="D25" s="124">
        <v>4</v>
      </c>
      <c r="E25" s="35">
        <v>16</v>
      </c>
      <c r="F25" s="35">
        <v>4</v>
      </c>
      <c r="G25" s="48">
        <v>0</v>
      </c>
      <c r="H25" s="35">
        <v>4</v>
      </c>
      <c r="I25" s="124">
        <v>1</v>
      </c>
      <c r="J25" s="69">
        <v>6</v>
      </c>
      <c r="K25" s="35">
        <v>4</v>
      </c>
      <c r="L25" s="69">
        <v>1</v>
      </c>
      <c r="M25" s="69">
        <v>5</v>
      </c>
      <c r="N25" s="107">
        <v>4</v>
      </c>
      <c r="O25" s="109">
        <v>2</v>
      </c>
      <c r="P25" s="33">
        <f>G25+J25+M25+O25</f>
        <v>13</v>
      </c>
      <c r="Q25" s="37">
        <f>O25/N25</f>
        <v>0.5</v>
      </c>
      <c r="R25" s="38">
        <f>P25/E25</f>
        <v>0.8125</v>
      </c>
      <c r="S25" s="291"/>
    </row>
    <row r="26" spans="1:53" s="63" customFormat="1" ht="63" x14ac:dyDescent="0.25">
      <c r="A26" s="41" t="s">
        <v>119</v>
      </c>
      <c r="B26" s="48" t="s">
        <v>43</v>
      </c>
      <c r="C26" s="35" t="s">
        <v>34</v>
      </c>
      <c r="D26" s="124">
        <v>1</v>
      </c>
      <c r="E26" s="35">
        <v>4</v>
      </c>
      <c r="F26" s="35">
        <v>1</v>
      </c>
      <c r="G26" s="48">
        <v>1</v>
      </c>
      <c r="H26" s="35">
        <v>1</v>
      </c>
      <c r="I26" s="130">
        <v>0</v>
      </c>
      <c r="J26" s="69">
        <v>1</v>
      </c>
      <c r="K26" s="35">
        <v>1</v>
      </c>
      <c r="L26" s="69">
        <v>0</v>
      </c>
      <c r="M26" s="69">
        <v>3</v>
      </c>
      <c r="N26" s="107">
        <v>1</v>
      </c>
      <c r="O26" s="109">
        <v>3</v>
      </c>
      <c r="P26" s="33">
        <f>G26+J26+M26+O26</f>
        <v>8</v>
      </c>
      <c r="Q26" s="37">
        <v>1</v>
      </c>
      <c r="R26" s="38">
        <v>1</v>
      </c>
      <c r="S26" s="292"/>
    </row>
    <row r="27" spans="1:53" s="13" customFormat="1" x14ac:dyDescent="0.25">
      <c r="B27" s="16"/>
      <c r="C27" s="16"/>
      <c r="D27" s="126"/>
      <c r="E27" s="16"/>
      <c r="F27" s="16"/>
      <c r="G27" s="16"/>
      <c r="H27" s="16"/>
      <c r="I27" s="126"/>
      <c r="J27" s="149"/>
      <c r="K27" s="16"/>
      <c r="L27" s="149"/>
      <c r="M27" s="149"/>
      <c r="N27" s="110"/>
      <c r="O27" s="110"/>
      <c r="P27" s="16"/>
      <c r="Q27" s="16"/>
      <c r="R27" s="22"/>
      <c r="S27" s="16"/>
    </row>
    <row r="28" spans="1:53" s="13" customFormat="1" ht="60" x14ac:dyDescent="0.25">
      <c r="A28" s="111" t="s">
        <v>179</v>
      </c>
      <c r="B28" s="114">
        <f>(Q13+Q14+Q15+Q16+Q17+Q18+Q19+Q20+Q22+Q23+Q24+Q25+Q26)/13</f>
        <v>0.56358974358974367</v>
      </c>
      <c r="C28" s="16"/>
      <c r="D28" s="283" t="s">
        <v>177</v>
      </c>
      <c r="E28" s="114">
        <f>(R13+R14+R15+R16+R17+R18+R19+R20+R22+R23+R24+R25+R26)/13</f>
        <v>0.8752899484536083</v>
      </c>
      <c r="F28" s="16"/>
      <c r="G28" s="16"/>
      <c r="H28" s="16"/>
      <c r="I28" s="126"/>
      <c r="J28" s="149"/>
      <c r="K28" s="16"/>
      <c r="L28" s="149"/>
      <c r="M28" s="149"/>
      <c r="N28" s="110"/>
      <c r="O28" s="110"/>
      <c r="P28" s="16"/>
      <c r="Q28" s="16"/>
      <c r="R28" s="22"/>
      <c r="S28" s="16"/>
    </row>
    <row r="29" spans="1:53" s="13" customFormat="1" ht="60" x14ac:dyDescent="0.25">
      <c r="A29" s="111" t="s">
        <v>180</v>
      </c>
      <c r="B29" s="114">
        <f>B28*0.2</f>
        <v>0.11271794871794874</v>
      </c>
      <c r="C29" s="16"/>
      <c r="D29" s="283" t="s">
        <v>185</v>
      </c>
      <c r="E29" s="114">
        <f>E28*0.2</f>
        <v>0.17505798969072167</v>
      </c>
      <c r="F29" s="16"/>
      <c r="G29" s="16"/>
      <c r="H29" s="16"/>
      <c r="I29" s="126"/>
      <c r="J29" s="149"/>
      <c r="K29" s="16"/>
      <c r="L29" s="149"/>
      <c r="M29" s="149"/>
      <c r="N29" s="110"/>
      <c r="O29" s="110"/>
      <c r="P29" s="16"/>
      <c r="Q29" s="16"/>
      <c r="R29" s="22"/>
      <c r="S29" s="16"/>
      <c r="AR29"/>
      <c r="AS29"/>
      <c r="AT29"/>
      <c r="AU29"/>
      <c r="AV29"/>
      <c r="AW29"/>
      <c r="AX29"/>
      <c r="AY29"/>
      <c r="AZ29"/>
      <c r="BA29"/>
    </row>
    <row r="30" spans="1:53" s="13" customFormat="1" x14ac:dyDescent="0.25">
      <c r="B30" s="16"/>
      <c r="C30" s="16"/>
      <c r="D30" s="126"/>
      <c r="E30" s="16"/>
      <c r="F30" s="16"/>
      <c r="G30" s="16"/>
      <c r="H30" s="16"/>
      <c r="I30" s="126"/>
      <c r="J30" s="149"/>
      <c r="K30" s="16"/>
      <c r="L30" s="149"/>
      <c r="M30" s="149"/>
      <c r="N30" s="110"/>
      <c r="O30" s="110"/>
      <c r="P30" s="16"/>
      <c r="Q30" s="16"/>
      <c r="R30" s="22"/>
      <c r="S30" s="16"/>
      <c r="AR30"/>
      <c r="AS30"/>
      <c r="AT30"/>
      <c r="AU30"/>
      <c r="AV30"/>
      <c r="AW30"/>
      <c r="AX30"/>
      <c r="AY30"/>
      <c r="AZ30"/>
      <c r="BA30"/>
    </row>
    <row r="31" spans="1:53" s="13" customFormat="1" x14ac:dyDescent="0.25">
      <c r="B31" s="16"/>
      <c r="C31" s="16"/>
      <c r="D31" s="126"/>
      <c r="E31" s="16"/>
      <c r="F31" s="16"/>
      <c r="G31" s="16"/>
      <c r="H31" s="16"/>
      <c r="I31" s="126"/>
      <c r="J31" s="149"/>
      <c r="K31" s="16"/>
      <c r="L31" s="149"/>
      <c r="M31" s="149"/>
      <c r="N31" s="110"/>
      <c r="O31" s="110"/>
      <c r="P31" s="16"/>
      <c r="Q31" s="16"/>
      <c r="R31" s="22"/>
      <c r="S31" s="16"/>
      <c r="AR31"/>
      <c r="AS31"/>
      <c r="AT31"/>
      <c r="AU31"/>
      <c r="AV31"/>
      <c r="AW31"/>
      <c r="AX31"/>
      <c r="AY31"/>
      <c r="AZ31"/>
      <c r="BA31"/>
    </row>
    <row r="32" spans="1:53" s="13" customFormat="1" x14ac:dyDescent="0.25">
      <c r="B32" s="16"/>
      <c r="C32" s="16"/>
      <c r="D32" s="126"/>
      <c r="E32" s="16"/>
      <c r="F32" s="16"/>
      <c r="G32" s="16"/>
      <c r="H32" s="16"/>
      <c r="I32" s="126"/>
      <c r="J32" s="149"/>
      <c r="K32" s="16"/>
      <c r="L32" s="149"/>
      <c r="M32" s="149"/>
      <c r="N32" s="110"/>
      <c r="O32" s="110"/>
      <c r="P32" s="16"/>
      <c r="Q32" s="16"/>
      <c r="R32" s="22"/>
      <c r="S32" s="16"/>
      <c r="AR32"/>
      <c r="AS32"/>
      <c r="AT32"/>
      <c r="AU32"/>
      <c r="AV32"/>
      <c r="AW32"/>
      <c r="AX32"/>
      <c r="AY32"/>
      <c r="AZ32"/>
      <c r="BA32"/>
    </row>
    <row r="33" spans="2:53" s="13" customFormat="1" x14ac:dyDescent="0.25">
      <c r="B33" s="16"/>
      <c r="C33" s="16"/>
      <c r="D33" s="126"/>
      <c r="E33" s="16"/>
      <c r="F33" s="16"/>
      <c r="G33" s="16"/>
      <c r="H33" s="16"/>
      <c r="I33" s="126"/>
      <c r="J33" s="149"/>
      <c r="K33" s="16"/>
      <c r="L33" s="149"/>
      <c r="M33" s="149"/>
      <c r="N33" s="110"/>
      <c r="O33" s="110"/>
      <c r="P33" s="16"/>
      <c r="Q33" s="16"/>
      <c r="R33" s="22"/>
      <c r="S33" s="16"/>
      <c r="AR33"/>
      <c r="AS33"/>
      <c r="AT33"/>
      <c r="AU33"/>
      <c r="AV33"/>
      <c r="AW33"/>
      <c r="AX33"/>
      <c r="AY33"/>
      <c r="AZ33"/>
      <c r="BA33"/>
    </row>
    <row r="34" spans="2:53" hidden="1" x14ac:dyDescent="0.25"/>
    <row r="35" spans="2:53" hidden="1" x14ac:dyDescent="0.25"/>
    <row r="36" spans="2:53" hidden="1" x14ac:dyDescent="0.25"/>
    <row r="37" spans="2:53" hidden="1" x14ac:dyDescent="0.25"/>
    <row r="38" spans="2:53" hidden="1" x14ac:dyDescent="0.25"/>
    <row r="39" spans="2:53" hidden="1" x14ac:dyDescent="0.25"/>
    <row r="40" spans="2:53" hidden="1" x14ac:dyDescent="0.25"/>
    <row r="41" spans="2:53" hidden="1" x14ac:dyDescent="0.25"/>
    <row r="42" spans="2:53" hidden="1" x14ac:dyDescent="0.25"/>
    <row r="43" spans="2:53" hidden="1" x14ac:dyDescent="0.25"/>
    <row r="44" spans="2:53" hidden="1" x14ac:dyDescent="0.25"/>
    <row r="45" spans="2:53" hidden="1" x14ac:dyDescent="0.25"/>
    <row r="46" spans="2:53" hidden="1" x14ac:dyDescent="0.25"/>
    <row r="47" spans="2:53" hidden="1" x14ac:dyDescent="0.25"/>
    <row r="48" spans="2:53"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sheetData>
  <sheetProtection algorithmName="SHA-512" hashValue="o9vfQWh/zCjqUN/Bv8Yds4DJlUd7h2u/YraSseU+4CWFaoH67ehxYc3SlcRDURJp8lABWFoaIRUKZu88nT+GwQ==" saltValue="hDh5ALZW1A5PXFokmIHHlg==" spinCount="100000" sheet="1" formatCells="0" formatColumns="0" formatRows="0" insertColumns="0" insertRows="0" insertHyperlinks="0" deleteColumns="0" deleteRows="0" sort="0" autoFilter="0" pivotTables="0"/>
  <mergeCells count="11">
    <mergeCell ref="A1:E2"/>
    <mergeCell ref="F1:S1"/>
    <mergeCell ref="F2:G2"/>
    <mergeCell ref="H2:L2"/>
    <mergeCell ref="N2:S2"/>
    <mergeCell ref="S13:S26"/>
    <mergeCell ref="A4:B4"/>
    <mergeCell ref="A8:S8"/>
    <mergeCell ref="A12:S12"/>
    <mergeCell ref="A3:S3"/>
    <mergeCell ref="S9:S11"/>
  </mergeCells>
  <pageMargins left="0.15748031496062992" right="0.11811023622047245" top="0.74803149606299213" bottom="0.74803149606299213" header="0.31496062992125984" footer="0.31496062992125984"/>
  <pageSetup paperSize="5" orientation="landscape" horizontalDpi="300" verticalDpi="300" r:id="rId1"/>
  <headerFooter>
    <oddFooter>&amp;RFecha Publicación:21-Octubre-2011</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A31"/>
  <sheetViews>
    <sheetView zoomScaleNormal="100" workbookViewId="0">
      <pane xSplit="1" ySplit="8" topLeftCell="B9" activePane="bottomRight" state="frozen"/>
      <selection pane="topRight" activeCell="B1" sqref="B1"/>
      <selection pane="bottomLeft" activeCell="A9" sqref="A9"/>
      <selection pane="bottomRight" activeCell="D7" sqref="D7"/>
    </sheetView>
  </sheetViews>
  <sheetFormatPr baseColWidth="10" defaultRowHeight="15.75" x14ac:dyDescent="0.25"/>
  <cols>
    <col min="1" max="1" width="36.28515625" style="7" customWidth="1"/>
    <col min="2" max="2" width="16.5703125" style="209" customWidth="1"/>
    <col min="3" max="3" width="16.140625" style="209" customWidth="1"/>
    <col min="4" max="4" width="15.28515625" style="210" customWidth="1"/>
    <col min="5" max="5" width="14.140625" style="209" customWidth="1"/>
    <col min="6" max="6" width="10.5703125" style="209" customWidth="1"/>
    <col min="7" max="7" width="9.5703125" style="209" bestFit="1" customWidth="1"/>
    <col min="8" max="8" width="10.5703125" style="209" bestFit="1" customWidth="1"/>
    <col min="9" max="9" width="9.5703125" style="210" bestFit="1" customWidth="1"/>
    <col min="10" max="10" width="9.5703125" style="206" customWidth="1"/>
    <col min="11" max="11" width="10.5703125" style="209" bestFit="1" customWidth="1"/>
    <col min="12" max="12" width="9.5703125" style="206" bestFit="1" customWidth="1"/>
    <col min="13" max="13" width="9.5703125" style="206" customWidth="1"/>
    <col min="14" max="14" width="10.5703125" style="200" bestFit="1" customWidth="1"/>
    <col min="15" max="15" width="9.5703125" style="200" bestFit="1" customWidth="1"/>
    <col min="16" max="16" width="9.28515625" style="209" bestFit="1" customWidth="1"/>
    <col min="17" max="17" width="10.5703125" style="209" bestFit="1" customWidth="1"/>
    <col min="18" max="18" width="9.28515625" style="211" bestFit="1" customWidth="1"/>
    <col min="19" max="19" width="19.7109375" style="209" customWidth="1"/>
    <col min="20" max="20" width="28.7109375" style="6" customWidth="1"/>
    <col min="21" max="43" width="11" style="6"/>
    <col min="44" max="16384" width="11.42578125" style="7"/>
  </cols>
  <sheetData>
    <row r="1" spans="1:53" ht="47.25" customHeight="1" x14ac:dyDescent="0.25">
      <c r="A1" s="307"/>
      <c r="B1" s="307"/>
      <c r="C1" s="307"/>
      <c r="D1" s="307"/>
      <c r="E1" s="307"/>
      <c r="F1" s="322" t="s">
        <v>236</v>
      </c>
      <c r="G1" s="322"/>
      <c r="H1" s="322"/>
      <c r="I1" s="322"/>
      <c r="J1" s="322"/>
      <c r="K1" s="322"/>
      <c r="L1" s="322"/>
      <c r="M1" s="322"/>
      <c r="N1" s="322"/>
      <c r="O1" s="322"/>
      <c r="P1" s="322"/>
      <c r="Q1" s="322"/>
      <c r="R1" s="322"/>
      <c r="S1" s="322"/>
      <c r="AR1" s="6"/>
      <c r="AS1" s="6"/>
      <c r="AT1" s="6"/>
      <c r="AU1" s="6"/>
      <c r="AV1" s="6"/>
      <c r="AW1" s="6"/>
      <c r="AX1" s="6"/>
      <c r="AY1" s="6"/>
      <c r="AZ1" s="6"/>
      <c r="BA1" s="6"/>
    </row>
    <row r="2" spans="1:53" ht="24" customHeight="1" x14ac:dyDescent="0.25">
      <c r="A2" s="308"/>
      <c r="B2" s="308"/>
      <c r="C2" s="308"/>
      <c r="D2" s="308"/>
      <c r="E2" s="308"/>
      <c r="F2" s="323" t="s">
        <v>18</v>
      </c>
      <c r="G2" s="324"/>
      <c r="H2" s="323" t="s">
        <v>19</v>
      </c>
      <c r="I2" s="325"/>
      <c r="J2" s="325"/>
      <c r="K2" s="325"/>
      <c r="L2" s="324"/>
      <c r="M2" s="252"/>
      <c r="N2" s="323" t="s">
        <v>8</v>
      </c>
      <c r="O2" s="325"/>
      <c r="P2" s="325"/>
      <c r="Q2" s="325"/>
      <c r="R2" s="325"/>
      <c r="S2" s="324"/>
      <c r="AR2" s="6"/>
      <c r="AS2" s="6"/>
      <c r="AT2" s="6"/>
      <c r="AU2" s="6"/>
      <c r="AV2" s="6"/>
      <c r="AW2" s="6"/>
      <c r="AX2" s="6"/>
      <c r="AY2" s="6"/>
      <c r="AZ2" s="6"/>
      <c r="BA2" s="6"/>
    </row>
    <row r="3" spans="1:53" x14ac:dyDescent="0.25">
      <c r="A3" s="315"/>
      <c r="B3" s="316"/>
      <c r="C3" s="316"/>
      <c r="D3" s="316"/>
      <c r="E3" s="316"/>
      <c r="F3" s="316"/>
      <c r="G3" s="316"/>
      <c r="H3" s="316"/>
      <c r="I3" s="316"/>
      <c r="J3" s="316"/>
      <c r="K3" s="316"/>
      <c r="L3" s="316"/>
      <c r="M3" s="316"/>
      <c r="N3" s="316"/>
      <c r="O3" s="316"/>
      <c r="P3" s="316"/>
      <c r="Q3" s="316"/>
      <c r="R3" s="316"/>
      <c r="S3" s="317"/>
      <c r="AR3" s="6"/>
      <c r="AS3" s="6"/>
      <c r="AT3" s="6"/>
      <c r="AU3" s="6"/>
      <c r="AV3" s="6"/>
      <c r="AW3" s="6"/>
      <c r="AX3" s="6"/>
      <c r="AY3" s="6"/>
      <c r="AZ3" s="6"/>
      <c r="BA3" s="6"/>
    </row>
    <row r="4" spans="1:53" x14ac:dyDescent="0.25">
      <c r="A4" s="318"/>
      <c r="B4" s="319"/>
      <c r="C4" s="8"/>
      <c r="D4" s="8"/>
      <c r="E4" s="8"/>
      <c r="F4" s="8"/>
      <c r="G4" s="8"/>
      <c r="H4" s="8"/>
      <c r="I4" s="8"/>
      <c r="J4" s="146"/>
      <c r="K4" s="8"/>
      <c r="L4" s="146"/>
      <c r="M4" s="146"/>
      <c r="N4" s="103"/>
      <c r="O4" s="103"/>
      <c r="P4" s="8"/>
      <c r="Q4" s="8"/>
      <c r="R4" s="19"/>
      <c r="S4" s="9"/>
      <c r="AR4" s="6"/>
      <c r="AS4" s="6"/>
      <c r="AT4" s="6"/>
      <c r="AU4" s="6"/>
      <c r="AV4" s="6"/>
      <c r="AW4" s="6"/>
      <c r="AX4" s="6"/>
      <c r="AY4" s="6"/>
      <c r="AZ4" s="6"/>
      <c r="BA4" s="6"/>
    </row>
    <row r="5" spans="1:53" x14ac:dyDescent="0.25">
      <c r="A5" s="10"/>
      <c r="B5" s="11"/>
      <c r="C5" s="11"/>
      <c r="D5" s="11"/>
      <c r="E5" s="11"/>
      <c r="F5" s="11"/>
      <c r="G5" s="11"/>
      <c r="H5" s="11"/>
      <c r="I5" s="11"/>
      <c r="J5" s="147"/>
      <c r="K5" s="11"/>
      <c r="L5" s="147"/>
      <c r="M5" s="147"/>
      <c r="N5" s="104"/>
      <c r="O5" s="104"/>
      <c r="P5" s="11"/>
      <c r="Q5" s="11"/>
      <c r="R5" s="20"/>
      <c r="S5" s="12"/>
      <c r="AR5" s="6"/>
      <c r="AS5" s="6"/>
      <c r="AT5" s="6"/>
      <c r="AU5" s="6"/>
      <c r="AV5" s="6"/>
      <c r="AW5" s="6"/>
      <c r="AX5" s="6"/>
      <c r="AY5" s="6"/>
      <c r="AZ5" s="6"/>
      <c r="BA5" s="6"/>
    </row>
    <row r="6" spans="1:53" x14ac:dyDescent="0.25">
      <c r="A6" s="191" t="s">
        <v>29</v>
      </c>
      <c r="B6" s="191"/>
      <c r="C6" s="191"/>
      <c r="D6" s="286"/>
      <c r="E6" s="191"/>
      <c r="F6" s="191"/>
      <c r="G6" s="191"/>
      <c r="H6" s="191"/>
      <c r="I6" s="192"/>
      <c r="J6" s="193"/>
      <c r="K6" s="191"/>
      <c r="L6" s="193"/>
      <c r="M6" s="193"/>
      <c r="N6" s="194"/>
      <c r="O6" s="194"/>
      <c r="P6" s="191"/>
      <c r="Q6" s="191"/>
      <c r="R6" s="191"/>
      <c r="S6" s="191"/>
    </row>
    <row r="7" spans="1:53" s="196" customFormat="1" ht="51" customHeight="1" x14ac:dyDescent="0.25">
      <c r="A7" s="27" t="s">
        <v>28</v>
      </c>
      <c r="B7" s="5" t="s">
        <v>5</v>
      </c>
      <c r="C7" s="3" t="s">
        <v>7</v>
      </c>
      <c r="D7" s="279" t="s">
        <v>6</v>
      </c>
      <c r="E7" s="3" t="s">
        <v>14</v>
      </c>
      <c r="F7" s="3" t="s">
        <v>10</v>
      </c>
      <c r="G7" s="94" t="s">
        <v>11</v>
      </c>
      <c r="H7" s="3" t="s">
        <v>15</v>
      </c>
      <c r="I7" s="3" t="s">
        <v>186</v>
      </c>
      <c r="J7" s="94" t="s">
        <v>187</v>
      </c>
      <c r="K7" s="3" t="s">
        <v>16</v>
      </c>
      <c r="L7" s="94" t="s">
        <v>213</v>
      </c>
      <c r="M7" s="94" t="s">
        <v>214</v>
      </c>
      <c r="N7" s="106" t="s">
        <v>17</v>
      </c>
      <c r="O7" s="106" t="s">
        <v>235</v>
      </c>
      <c r="P7" s="3" t="s">
        <v>3</v>
      </c>
      <c r="Q7" s="3" t="s">
        <v>12</v>
      </c>
      <c r="R7" s="21" t="s">
        <v>4</v>
      </c>
      <c r="S7" s="3" t="s">
        <v>2</v>
      </c>
      <c r="T7" s="195"/>
      <c r="U7" s="195"/>
      <c r="V7" s="195"/>
      <c r="W7" s="195"/>
      <c r="X7" s="195"/>
      <c r="Y7" s="195"/>
      <c r="Z7" s="195"/>
      <c r="AA7" s="195"/>
      <c r="AB7" s="195"/>
      <c r="AC7" s="195"/>
      <c r="AD7" s="195"/>
      <c r="AE7" s="195"/>
      <c r="AF7" s="195"/>
      <c r="AG7" s="195"/>
      <c r="AH7" s="195"/>
      <c r="AI7" s="195"/>
      <c r="AJ7" s="195"/>
      <c r="AK7" s="195"/>
      <c r="AL7" s="195"/>
      <c r="AM7" s="195"/>
      <c r="AN7" s="195"/>
      <c r="AO7" s="195"/>
      <c r="AP7" s="195"/>
      <c r="AQ7" s="195"/>
    </row>
    <row r="8" spans="1:53" s="196" customFormat="1" x14ac:dyDescent="0.25">
      <c r="A8" s="313" t="s">
        <v>0</v>
      </c>
      <c r="B8" s="314"/>
      <c r="C8" s="314"/>
      <c r="D8" s="314"/>
      <c r="E8" s="314"/>
      <c r="F8" s="314"/>
      <c r="G8" s="314"/>
      <c r="H8" s="314"/>
      <c r="I8" s="314"/>
      <c r="J8" s="314"/>
      <c r="K8" s="314"/>
      <c r="L8" s="314"/>
      <c r="M8" s="314"/>
      <c r="N8" s="314"/>
      <c r="O8" s="314"/>
      <c r="P8" s="314"/>
      <c r="Q8" s="314"/>
      <c r="R8" s="314"/>
      <c r="S8" s="314"/>
      <c r="T8" s="195"/>
      <c r="U8" s="195"/>
      <c r="V8" s="195"/>
      <c r="W8" s="195"/>
      <c r="X8" s="195"/>
      <c r="Y8" s="195"/>
      <c r="Z8" s="195"/>
      <c r="AA8" s="195"/>
      <c r="AB8" s="195"/>
      <c r="AC8" s="195"/>
      <c r="AD8" s="195"/>
      <c r="AE8" s="195"/>
      <c r="AF8" s="195"/>
      <c r="AG8" s="195"/>
      <c r="AH8" s="195"/>
      <c r="AI8" s="195"/>
      <c r="AJ8" s="195"/>
      <c r="AK8" s="195"/>
      <c r="AL8" s="195"/>
      <c r="AM8" s="195"/>
      <c r="AN8" s="195"/>
      <c r="AO8" s="195"/>
      <c r="AP8" s="195"/>
      <c r="AQ8" s="195"/>
    </row>
    <row r="9" spans="1:53" ht="47.25" x14ac:dyDescent="0.25">
      <c r="A9" s="35" t="s">
        <v>120</v>
      </c>
      <c r="B9" s="33" t="s">
        <v>44</v>
      </c>
      <c r="C9" s="33" t="s">
        <v>30</v>
      </c>
      <c r="D9" s="285">
        <v>0.66400000000000003</v>
      </c>
      <c r="E9" s="42">
        <v>0.6</v>
      </c>
      <c r="F9" s="35"/>
      <c r="G9" s="86">
        <v>0.66400000000000003</v>
      </c>
      <c r="H9" s="35"/>
      <c r="I9" s="197">
        <v>0.6573</v>
      </c>
      <c r="J9" s="77">
        <v>0.64439999999999997</v>
      </c>
      <c r="K9" s="35"/>
      <c r="L9" s="77">
        <v>0.70889999999999997</v>
      </c>
      <c r="M9" s="77">
        <v>0.73780000000000001</v>
      </c>
      <c r="N9" s="107"/>
      <c r="O9" s="132">
        <v>0.86009999999999998</v>
      </c>
      <c r="P9" s="37">
        <f>O9</f>
        <v>0.86009999999999998</v>
      </c>
      <c r="Q9" s="37">
        <v>1</v>
      </c>
      <c r="R9" s="38">
        <v>1</v>
      </c>
      <c r="S9" s="190" t="s">
        <v>154</v>
      </c>
      <c r="AK9" s="7"/>
      <c r="AL9" s="7"/>
      <c r="AM9" s="7"/>
      <c r="AN9" s="7"/>
      <c r="AO9" s="7"/>
      <c r="AP9" s="7"/>
      <c r="AQ9" s="7"/>
    </row>
    <row r="10" spans="1:53" x14ac:dyDescent="0.25">
      <c r="A10" s="320" t="s">
        <v>1</v>
      </c>
      <c r="B10" s="321"/>
      <c r="C10" s="321"/>
      <c r="D10" s="321"/>
      <c r="E10" s="321"/>
      <c r="F10" s="321"/>
      <c r="G10" s="321"/>
      <c r="H10" s="321"/>
      <c r="I10" s="321"/>
      <c r="J10" s="321"/>
      <c r="K10" s="321"/>
      <c r="L10" s="321"/>
      <c r="M10" s="321"/>
      <c r="N10" s="321"/>
      <c r="O10" s="321"/>
      <c r="P10" s="321"/>
      <c r="Q10" s="321"/>
      <c r="R10" s="321"/>
      <c r="S10" s="321"/>
    </row>
    <row r="11" spans="1:53" x14ac:dyDescent="0.25">
      <c r="A11" s="35" t="s">
        <v>121</v>
      </c>
      <c r="B11" s="35" t="s">
        <v>43</v>
      </c>
      <c r="C11" s="35" t="s">
        <v>39</v>
      </c>
      <c r="D11" s="45">
        <v>800</v>
      </c>
      <c r="E11" s="35">
        <v>3550</v>
      </c>
      <c r="F11" s="35">
        <v>800</v>
      </c>
      <c r="G11" s="33">
        <v>848</v>
      </c>
      <c r="H11" s="35">
        <v>850</v>
      </c>
      <c r="I11" s="46">
        <v>590</v>
      </c>
      <c r="J11" s="33">
        <v>2595</v>
      </c>
      <c r="K11" s="35">
        <v>900</v>
      </c>
      <c r="L11" s="33">
        <v>1532</v>
      </c>
      <c r="M11" s="33">
        <v>2634</v>
      </c>
      <c r="N11" s="107">
        <v>1000</v>
      </c>
      <c r="O11" s="107">
        <v>1815</v>
      </c>
      <c r="P11" s="76">
        <f>G11+J11+M11+O11</f>
        <v>7892</v>
      </c>
      <c r="Q11" s="37">
        <v>1</v>
      </c>
      <c r="R11" s="38">
        <v>1</v>
      </c>
      <c r="S11" s="290" t="s">
        <v>154</v>
      </c>
    </row>
    <row r="12" spans="1:53" ht="31.5" x14ac:dyDescent="0.25">
      <c r="A12" s="35" t="s">
        <v>122</v>
      </c>
      <c r="B12" s="33" t="s">
        <v>43</v>
      </c>
      <c r="C12" s="35" t="s">
        <v>39</v>
      </c>
      <c r="D12" s="46">
        <v>2</v>
      </c>
      <c r="E12" s="35">
        <v>18</v>
      </c>
      <c r="F12" s="35">
        <v>2</v>
      </c>
      <c r="G12" s="57">
        <v>2</v>
      </c>
      <c r="H12" s="35">
        <v>4</v>
      </c>
      <c r="I12" s="118">
        <v>2</v>
      </c>
      <c r="J12" s="57">
        <v>4</v>
      </c>
      <c r="K12" s="35">
        <v>6</v>
      </c>
      <c r="L12" s="117">
        <v>4</v>
      </c>
      <c r="M12" s="117">
        <v>7</v>
      </c>
      <c r="N12" s="107">
        <v>6</v>
      </c>
      <c r="O12" s="107">
        <v>4</v>
      </c>
      <c r="P12" s="76">
        <f>G12+J12+M12+O12</f>
        <v>17</v>
      </c>
      <c r="Q12" s="37">
        <f>O12/N12</f>
        <v>0.66666666666666663</v>
      </c>
      <c r="R12" s="38">
        <f>P12/E12</f>
        <v>0.94444444444444442</v>
      </c>
      <c r="S12" s="291"/>
    </row>
    <row r="13" spans="1:53" s="6" customFormat="1" ht="63" x14ac:dyDescent="0.25">
      <c r="A13" s="35" t="s">
        <v>123</v>
      </c>
      <c r="B13" s="48" t="s">
        <v>43</v>
      </c>
      <c r="C13" s="35" t="s">
        <v>30</v>
      </c>
      <c r="D13" s="287">
        <v>0.12</v>
      </c>
      <c r="E13" s="39">
        <v>0.15</v>
      </c>
      <c r="F13" s="39">
        <v>0.12</v>
      </c>
      <c r="G13" s="198">
        <v>0.38800000000000001</v>
      </c>
      <c r="H13" s="39">
        <v>0.12</v>
      </c>
      <c r="I13" s="199">
        <v>0.34499999999999997</v>
      </c>
      <c r="J13" s="81">
        <v>0.32940000000000003</v>
      </c>
      <c r="K13" s="39">
        <v>0.13</v>
      </c>
      <c r="L13" s="253">
        <v>0.3</v>
      </c>
      <c r="M13" s="253">
        <v>0.29730000000000001</v>
      </c>
      <c r="N13" s="244">
        <v>0.15</v>
      </c>
      <c r="O13" s="260">
        <v>0.314</v>
      </c>
      <c r="P13" s="37">
        <f>O13</f>
        <v>0.314</v>
      </c>
      <c r="Q13" s="37">
        <v>1</v>
      </c>
      <c r="R13" s="38">
        <v>1</v>
      </c>
      <c r="S13" s="291"/>
    </row>
    <row r="14" spans="1:53" s="6" customFormat="1" ht="31.5" x14ac:dyDescent="0.25">
      <c r="A14" s="35" t="s">
        <v>124</v>
      </c>
      <c r="B14" s="48" t="s">
        <v>43</v>
      </c>
      <c r="C14" s="35" t="s">
        <v>39</v>
      </c>
      <c r="D14" s="124">
        <v>1</v>
      </c>
      <c r="E14" s="35">
        <v>7</v>
      </c>
      <c r="F14" s="35">
        <v>1</v>
      </c>
      <c r="G14" s="48">
        <v>1</v>
      </c>
      <c r="H14" s="35">
        <v>2</v>
      </c>
      <c r="I14" s="124">
        <v>1</v>
      </c>
      <c r="J14" s="69">
        <v>3</v>
      </c>
      <c r="K14" s="35">
        <v>2</v>
      </c>
      <c r="L14" s="69">
        <v>4</v>
      </c>
      <c r="M14" s="206">
        <v>9</v>
      </c>
      <c r="N14" s="107">
        <v>2</v>
      </c>
      <c r="O14" s="109">
        <v>3</v>
      </c>
      <c r="P14" s="76">
        <f>G14+J14+M14+O14</f>
        <v>16</v>
      </c>
      <c r="Q14" s="37">
        <v>1</v>
      </c>
      <c r="R14" s="38">
        <v>1</v>
      </c>
      <c r="S14" s="291"/>
    </row>
    <row r="15" spans="1:53" s="6" customFormat="1" ht="31.5" x14ac:dyDescent="0.25">
      <c r="A15" s="35" t="s">
        <v>238</v>
      </c>
      <c r="B15" s="48" t="s">
        <v>43</v>
      </c>
      <c r="C15" s="35" t="s">
        <v>39</v>
      </c>
      <c r="D15" s="124">
        <v>2</v>
      </c>
      <c r="E15" s="35">
        <v>8</v>
      </c>
      <c r="F15" s="35">
        <v>2</v>
      </c>
      <c r="G15" s="48">
        <v>2</v>
      </c>
      <c r="H15" s="35">
        <v>2</v>
      </c>
      <c r="I15" s="124">
        <v>4</v>
      </c>
      <c r="J15" s="69">
        <v>6</v>
      </c>
      <c r="K15" s="35">
        <v>2</v>
      </c>
      <c r="L15" s="69">
        <v>4</v>
      </c>
      <c r="M15" s="69">
        <v>8</v>
      </c>
      <c r="N15" s="107">
        <v>2</v>
      </c>
      <c r="O15" s="109">
        <v>4</v>
      </c>
      <c r="P15" s="76">
        <f>G15+J15+M15+O15</f>
        <v>20</v>
      </c>
      <c r="Q15" s="37">
        <v>1</v>
      </c>
      <c r="R15" s="38">
        <v>1</v>
      </c>
      <c r="S15" s="291"/>
    </row>
    <row r="16" spans="1:53" s="6" customFormat="1" ht="31.5" x14ac:dyDescent="0.25">
      <c r="A16" s="35" t="s">
        <v>125</v>
      </c>
      <c r="B16" s="48" t="s">
        <v>43</v>
      </c>
      <c r="C16" s="35" t="s">
        <v>39</v>
      </c>
      <c r="D16" s="124">
        <v>8</v>
      </c>
      <c r="E16" s="35">
        <v>32</v>
      </c>
      <c r="F16" s="35">
        <v>8</v>
      </c>
      <c r="G16" s="48">
        <v>8</v>
      </c>
      <c r="H16" s="35">
        <v>8</v>
      </c>
      <c r="I16" s="124">
        <v>12</v>
      </c>
      <c r="J16" s="69">
        <v>18</v>
      </c>
      <c r="K16" s="35">
        <v>8</v>
      </c>
      <c r="L16" s="69">
        <v>12</v>
      </c>
      <c r="M16" s="69">
        <v>12</v>
      </c>
      <c r="N16" s="107">
        <v>8</v>
      </c>
      <c r="O16" s="109">
        <v>10</v>
      </c>
      <c r="P16" s="76">
        <f>G16+J16+M16+O16</f>
        <v>48</v>
      </c>
      <c r="Q16" s="37">
        <v>1</v>
      </c>
      <c r="R16" s="38">
        <v>1</v>
      </c>
      <c r="S16" s="291"/>
    </row>
    <row r="17" spans="1:53" s="6" customFormat="1" ht="47.25" x14ac:dyDescent="0.25">
      <c r="A17" s="35" t="s">
        <v>126</v>
      </c>
      <c r="B17" s="48" t="s">
        <v>44</v>
      </c>
      <c r="C17" s="35" t="s">
        <v>30</v>
      </c>
      <c r="D17" s="287">
        <v>0.25</v>
      </c>
      <c r="E17" s="39">
        <v>0.25</v>
      </c>
      <c r="F17" s="42">
        <v>0.25</v>
      </c>
      <c r="G17" s="201">
        <v>0.2072</v>
      </c>
      <c r="H17" s="42">
        <v>0.25</v>
      </c>
      <c r="I17" s="199">
        <v>0.14499999999999999</v>
      </c>
      <c r="J17" s="202">
        <v>0.1305</v>
      </c>
      <c r="K17" s="42">
        <v>0.25</v>
      </c>
      <c r="L17" s="254">
        <v>0.1474</v>
      </c>
      <c r="M17" s="202">
        <v>0.15049999999999999</v>
      </c>
      <c r="N17" s="244">
        <v>0.25</v>
      </c>
      <c r="O17" s="260">
        <v>0.127</v>
      </c>
      <c r="P17" s="37">
        <f>O17</f>
        <v>0.127</v>
      </c>
      <c r="Q17" s="37">
        <f>O17/N17</f>
        <v>0.50800000000000001</v>
      </c>
      <c r="R17" s="38">
        <f>P17/E17</f>
        <v>0.50800000000000001</v>
      </c>
      <c r="S17" s="291"/>
    </row>
    <row r="18" spans="1:53" s="6" customFormat="1" ht="78.75" x14ac:dyDescent="0.25">
      <c r="A18" s="35" t="s">
        <v>215</v>
      </c>
      <c r="B18" s="48" t="s">
        <v>43</v>
      </c>
      <c r="C18" s="35" t="s">
        <v>39</v>
      </c>
      <c r="D18" s="124">
        <v>2</v>
      </c>
      <c r="E18" s="35">
        <v>12</v>
      </c>
      <c r="F18" s="35">
        <v>2</v>
      </c>
      <c r="G18" s="48">
        <v>2</v>
      </c>
      <c r="H18" s="35">
        <v>2</v>
      </c>
      <c r="I18" s="124">
        <v>3</v>
      </c>
      <c r="J18" s="69">
        <v>5</v>
      </c>
      <c r="K18" s="35">
        <v>4</v>
      </c>
      <c r="L18" s="69">
        <v>3</v>
      </c>
      <c r="M18" s="69">
        <v>9</v>
      </c>
      <c r="N18" s="107">
        <v>4</v>
      </c>
      <c r="O18" s="109">
        <v>3</v>
      </c>
      <c r="P18" s="76">
        <f>G18+J18+M18+O18</f>
        <v>19</v>
      </c>
      <c r="Q18" s="37">
        <f>O18/N18</f>
        <v>0.75</v>
      </c>
      <c r="R18" s="38">
        <v>1</v>
      </c>
      <c r="S18" s="291"/>
    </row>
    <row r="19" spans="1:53" s="6" customFormat="1" ht="31.5" x14ac:dyDescent="0.25">
      <c r="A19" s="35" t="s">
        <v>127</v>
      </c>
      <c r="B19" s="48" t="s">
        <v>44</v>
      </c>
      <c r="C19" s="35" t="s">
        <v>39</v>
      </c>
      <c r="D19" s="124">
        <v>28</v>
      </c>
      <c r="E19" s="35">
        <v>30</v>
      </c>
      <c r="F19" s="35">
        <v>28</v>
      </c>
      <c r="G19" s="48">
        <v>33</v>
      </c>
      <c r="H19" s="33">
        <v>30</v>
      </c>
      <c r="I19" s="124">
        <v>18</v>
      </c>
      <c r="J19" s="69">
        <v>31</v>
      </c>
      <c r="K19" s="33">
        <v>30</v>
      </c>
      <c r="L19" s="69">
        <v>30</v>
      </c>
      <c r="M19" s="69">
        <v>30</v>
      </c>
      <c r="N19" s="107">
        <v>30</v>
      </c>
      <c r="O19" s="109">
        <v>26</v>
      </c>
      <c r="P19" s="76">
        <f>O19</f>
        <v>26</v>
      </c>
      <c r="Q19" s="37">
        <f>O19/N19</f>
        <v>0.8666666666666667</v>
      </c>
      <c r="R19" s="38">
        <f>P19/E19</f>
        <v>0.8666666666666667</v>
      </c>
      <c r="S19" s="291"/>
    </row>
    <row r="20" spans="1:53" s="6" customFormat="1" ht="47.25" x14ac:dyDescent="0.25">
      <c r="A20" s="35" t="s">
        <v>128</v>
      </c>
      <c r="B20" s="48" t="s">
        <v>44</v>
      </c>
      <c r="C20" s="35" t="s">
        <v>30</v>
      </c>
      <c r="D20" s="287">
        <v>0.2</v>
      </c>
      <c r="E20" s="39">
        <v>0.2</v>
      </c>
      <c r="F20" s="39">
        <v>0.2</v>
      </c>
      <c r="G20" s="201" t="s">
        <v>176</v>
      </c>
      <c r="H20" s="42">
        <v>0.2</v>
      </c>
      <c r="I20" s="203">
        <v>0.105</v>
      </c>
      <c r="J20" s="202">
        <v>0.12609999999999999</v>
      </c>
      <c r="K20" s="42">
        <v>0.2</v>
      </c>
      <c r="L20" s="202">
        <v>0.15890000000000001</v>
      </c>
      <c r="M20" s="202">
        <v>0.15709999999999999</v>
      </c>
      <c r="N20" s="244">
        <v>0.2</v>
      </c>
      <c r="O20" s="261">
        <v>0.1321</v>
      </c>
      <c r="P20" s="37">
        <f>O20</f>
        <v>0.1321</v>
      </c>
      <c r="Q20" s="37">
        <f>O20/N20</f>
        <v>0.66049999999999998</v>
      </c>
      <c r="R20" s="38">
        <f>P20/E20</f>
        <v>0.66049999999999998</v>
      </c>
      <c r="S20" s="291"/>
    </row>
    <row r="21" spans="1:53" s="6" customFormat="1" ht="31.5" x14ac:dyDescent="0.25">
      <c r="A21" s="33" t="s">
        <v>129</v>
      </c>
      <c r="B21" s="48" t="s">
        <v>44</v>
      </c>
      <c r="C21" s="35" t="s">
        <v>30</v>
      </c>
      <c r="D21" s="287">
        <v>0.4</v>
      </c>
      <c r="E21" s="39">
        <v>0.4</v>
      </c>
      <c r="F21" s="39">
        <v>0.4</v>
      </c>
      <c r="G21" s="201">
        <v>0.56579999999999997</v>
      </c>
      <c r="H21" s="42">
        <v>0.4</v>
      </c>
      <c r="I21" s="199">
        <v>0.40400000000000003</v>
      </c>
      <c r="J21" s="202">
        <v>0.39100000000000001</v>
      </c>
      <c r="K21" s="42">
        <v>0.4</v>
      </c>
      <c r="L21" s="202">
        <v>0.39269999999999999</v>
      </c>
      <c r="M21" s="202">
        <v>0.38329999999999997</v>
      </c>
      <c r="N21" s="244">
        <v>0.4</v>
      </c>
      <c r="O21" s="260">
        <v>0.4254</v>
      </c>
      <c r="P21" s="37">
        <f>O21</f>
        <v>0.4254</v>
      </c>
      <c r="Q21" s="37">
        <v>1</v>
      </c>
      <c r="R21" s="38">
        <v>1</v>
      </c>
      <c r="S21" s="291"/>
    </row>
    <row r="22" spans="1:53" s="6" customFormat="1" ht="31.5" x14ac:dyDescent="0.25">
      <c r="A22" s="33" t="s">
        <v>130</v>
      </c>
      <c r="B22" s="48" t="s">
        <v>44</v>
      </c>
      <c r="C22" s="35" t="s">
        <v>39</v>
      </c>
      <c r="D22" s="124">
        <v>500</v>
      </c>
      <c r="E22" s="33">
        <v>2000</v>
      </c>
      <c r="F22" s="35">
        <v>500</v>
      </c>
      <c r="G22" s="48">
        <v>500</v>
      </c>
      <c r="H22" s="33">
        <v>500</v>
      </c>
      <c r="I22" s="124">
        <v>250</v>
      </c>
      <c r="J22" s="69">
        <v>550</v>
      </c>
      <c r="K22" s="33">
        <v>500</v>
      </c>
      <c r="L22" s="69">
        <v>589</v>
      </c>
      <c r="M22" s="69">
        <v>593</v>
      </c>
      <c r="N22" s="107">
        <v>500</v>
      </c>
      <c r="O22" s="109">
        <v>1508</v>
      </c>
      <c r="P22" s="76">
        <f>G22+J22+M22+O22</f>
        <v>3151</v>
      </c>
      <c r="Q22" s="37">
        <v>1</v>
      </c>
      <c r="R22" s="38">
        <v>1</v>
      </c>
      <c r="S22" s="291"/>
    </row>
    <row r="23" spans="1:53" s="6" customFormat="1" ht="47.25" x14ac:dyDescent="0.25">
      <c r="A23" s="35" t="s">
        <v>131</v>
      </c>
      <c r="B23" s="48" t="s">
        <v>44</v>
      </c>
      <c r="C23" s="35" t="s">
        <v>39</v>
      </c>
      <c r="D23" s="124">
        <v>0</v>
      </c>
      <c r="E23" s="35">
        <v>1</v>
      </c>
      <c r="F23" s="35">
        <v>0</v>
      </c>
      <c r="G23" s="48">
        <v>0</v>
      </c>
      <c r="H23" s="33">
        <v>1</v>
      </c>
      <c r="I23" s="124">
        <v>0</v>
      </c>
      <c r="J23" s="69">
        <v>1</v>
      </c>
      <c r="K23" s="33">
        <v>0</v>
      </c>
      <c r="L23" s="69">
        <v>0</v>
      </c>
      <c r="M23" s="69">
        <v>0</v>
      </c>
      <c r="N23" s="107">
        <v>0</v>
      </c>
      <c r="O23" s="109">
        <v>0</v>
      </c>
      <c r="P23" s="76">
        <f>J23</f>
        <v>1</v>
      </c>
      <c r="Q23" s="133">
        <v>0</v>
      </c>
      <c r="R23" s="38">
        <f>P23/E23</f>
        <v>1</v>
      </c>
      <c r="S23" s="292"/>
    </row>
    <row r="24" spans="1:53" s="6" customFormat="1" x14ac:dyDescent="0.25">
      <c r="B24" s="204"/>
      <c r="C24" s="204"/>
      <c r="D24" s="205"/>
      <c r="E24" s="204"/>
      <c r="F24" s="204"/>
      <c r="G24" s="204"/>
      <c r="H24" s="204"/>
      <c r="I24" s="205"/>
      <c r="J24" s="206"/>
      <c r="K24" s="204"/>
      <c r="L24" s="206"/>
      <c r="M24" s="206"/>
      <c r="N24" s="200"/>
      <c r="O24" s="200"/>
      <c r="P24" s="204"/>
      <c r="Q24" s="204"/>
      <c r="R24" s="207"/>
      <c r="S24" s="204"/>
    </row>
    <row r="25" spans="1:53" s="6" customFormat="1" ht="63" x14ac:dyDescent="0.25">
      <c r="A25" s="109" t="s">
        <v>179</v>
      </c>
      <c r="B25" s="208">
        <f>SUM(Q11:Q22)/12</f>
        <v>0.87098611111111113</v>
      </c>
      <c r="C25" s="204"/>
      <c r="D25" s="108" t="s">
        <v>177</v>
      </c>
      <c r="E25" s="208">
        <f>SUM(R11:R23)/13</f>
        <v>0.92150854700854701</v>
      </c>
      <c r="F25" s="204"/>
      <c r="G25" s="204"/>
      <c r="H25" s="204"/>
      <c r="I25" s="205"/>
      <c r="J25" s="206"/>
      <c r="K25" s="204"/>
      <c r="L25" s="206"/>
      <c r="M25" s="206"/>
      <c r="N25" s="200"/>
      <c r="O25" s="200"/>
      <c r="P25" s="204"/>
      <c r="Q25" s="204"/>
      <c r="R25" s="207"/>
      <c r="S25" s="204"/>
    </row>
    <row r="26" spans="1:53" s="6" customFormat="1" ht="63" x14ac:dyDescent="0.25">
      <c r="A26" s="109" t="s">
        <v>180</v>
      </c>
      <c r="B26" s="208">
        <f>B25*0.1</f>
        <v>8.7098611111111113E-2</v>
      </c>
      <c r="C26" s="204"/>
      <c r="D26" s="108" t="s">
        <v>185</v>
      </c>
      <c r="E26" s="208">
        <f>E25*0.1</f>
        <v>9.2150854700854712E-2</v>
      </c>
      <c r="F26" s="204"/>
      <c r="G26" s="204"/>
      <c r="H26" s="204"/>
      <c r="I26" s="205"/>
      <c r="J26" s="206"/>
      <c r="K26" s="204"/>
      <c r="L26" s="206"/>
      <c r="M26" s="206"/>
      <c r="N26" s="200"/>
      <c r="O26" s="200"/>
      <c r="P26" s="204"/>
      <c r="Q26" s="204"/>
      <c r="R26" s="207"/>
      <c r="S26" s="204"/>
    </row>
    <row r="27" spans="1:53" s="6" customFormat="1" x14ac:dyDescent="0.25">
      <c r="B27" s="204"/>
      <c r="C27" s="204"/>
      <c r="D27" s="205"/>
      <c r="E27" s="204"/>
      <c r="F27" s="204"/>
      <c r="G27" s="204"/>
      <c r="H27" s="204"/>
      <c r="I27" s="205"/>
      <c r="J27" s="206"/>
      <c r="K27" s="204"/>
      <c r="L27" s="206"/>
      <c r="M27" s="206"/>
      <c r="N27" s="200"/>
      <c r="O27" s="200"/>
      <c r="P27" s="204"/>
      <c r="Q27" s="204"/>
      <c r="R27" s="207"/>
      <c r="S27" s="204"/>
      <c r="AR27" s="7"/>
      <c r="AS27" s="7"/>
      <c r="AT27" s="7"/>
      <c r="AU27" s="7"/>
      <c r="AV27" s="7"/>
      <c r="AW27" s="7"/>
      <c r="AX27" s="7"/>
      <c r="AY27" s="7"/>
      <c r="AZ27" s="7"/>
      <c r="BA27" s="7"/>
    </row>
    <row r="28" spans="1:53" s="6" customFormat="1" x14ac:dyDescent="0.25">
      <c r="B28" s="204"/>
      <c r="C28" s="204"/>
      <c r="D28" s="205"/>
      <c r="E28" s="204"/>
      <c r="F28" s="204"/>
      <c r="G28" s="204"/>
      <c r="H28" s="204"/>
      <c r="I28" s="205"/>
      <c r="J28" s="206"/>
      <c r="K28" s="204"/>
      <c r="L28" s="206"/>
      <c r="M28" s="206"/>
      <c r="N28" s="200"/>
      <c r="O28" s="200"/>
      <c r="P28" s="204"/>
      <c r="Q28" s="204"/>
      <c r="R28" s="207"/>
      <c r="S28" s="204"/>
      <c r="AR28" s="7"/>
      <c r="AS28" s="7"/>
      <c r="AT28" s="7"/>
      <c r="AU28" s="7"/>
      <c r="AV28" s="7"/>
      <c r="AW28" s="7"/>
      <c r="AX28" s="7"/>
      <c r="AY28" s="7"/>
      <c r="AZ28" s="7"/>
      <c r="BA28" s="7"/>
    </row>
    <row r="29" spans="1:53" s="6" customFormat="1" x14ac:dyDescent="0.25">
      <c r="B29" s="204"/>
      <c r="C29" s="204"/>
      <c r="D29" s="205"/>
      <c r="E29" s="204"/>
      <c r="F29" s="204"/>
      <c r="G29" s="204"/>
      <c r="H29" s="204"/>
      <c r="I29" s="205"/>
      <c r="J29" s="206"/>
      <c r="K29" s="204"/>
      <c r="L29" s="206"/>
      <c r="M29" s="206"/>
      <c r="N29" s="200"/>
      <c r="O29" s="200"/>
      <c r="P29" s="204"/>
      <c r="Q29" s="204"/>
      <c r="R29" s="207"/>
      <c r="S29" s="204"/>
      <c r="AR29" s="7"/>
      <c r="AS29" s="7"/>
      <c r="AT29" s="7"/>
      <c r="AU29" s="7"/>
      <c r="AV29" s="7"/>
      <c r="AW29" s="7"/>
      <c r="AX29" s="7"/>
      <c r="AY29" s="7"/>
      <c r="AZ29" s="7"/>
      <c r="BA29" s="7"/>
    </row>
    <row r="30" spans="1:53" s="6" customFormat="1" x14ac:dyDescent="0.25">
      <c r="B30" s="204"/>
      <c r="C30" s="204"/>
      <c r="D30" s="205"/>
      <c r="E30" s="204"/>
      <c r="F30" s="204"/>
      <c r="G30" s="204"/>
      <c r="H30" s="204"/>
      <c r="I30" s="205"/>
      <c r="J30" s="206"/>
      <c r="K30" s="204"/>
      <c r="L30" s="206"/>
      <c r="M30" s="206"/>
      <c r="N30" s="200"/>
      <c r="O30" s="200"/>
      <c r="P30" s="204"/>
      <c r="Q30" s="204"/>
      <c r="R30" s="207"/>
      <c r="S30" s="204"/>
      <c r="AR30" s="7"/>
      <c r="AS30" s="7"/>
      <c r="AT30" s="7"/>
      <c r="AU30" s="7"/>
      <c r="AV30" s="7"/>
      <c r="AW30" s="7"/>
      <c r="AX30" s="7"/>
      <c r="AY30" s="7"/>
      <c r="AZ30" s="7"/>
      <c r="BA30" s="7"/>
    </row>
    <row r="31" spans="1:53" s="6" customFormat="1" x14ac:dyDescent="0.25">
      <c r="B31" s="204"/>
      <c r="C31" s="204"/>
      <c r="D31" s="205"/>
      <c r="E31" s="204"/>
      <c r="F31" s="204"/>
      <c r="G31" s="204"/>
      <c r="H31" s="204"/>
      <c r="I31" s="205"/>
      <c r="J31" s="206"/>
      <c r="K31" s="204"/>
      <c r="L31" s="206"/>
      <c r="M31" s="206"/>
      <c r="N31" s="200"/>
      <c r="O31" s="200"/>
      <c r="P31" s="204"/>
      <c r="Q31" s="204"/>
      <c r="R31" s="207"/>
      <c r="S31" s="204"/>
      <c r="AR31" s="7"/>
      <c r="AS31" s="7"/>
      <c r="AT31" s="7"/>
      <c r="AU31" s="7"/>
      <c r="AV31" s="7"/>
      <c r="AW31" s="7"/>
      <c r="AX31" s="7"/>
      <c r="AY31" s="7"/>
      <c r="AZ31" s="7"/>
      <c r="BA31" s="7"/>
    </row>
  </sheetData>
  <sheetProtection algorithmName="SHA-512" hashValue="PXs9aAfP7MwoNCIYk0K01FpV43mAIf44f0aEMxi4JX1vKyHMgHsc74saLHAMeBPHH984GRu2l7h2eOn+NkO3XA==" saltValue="u8+u/ze6M6WQmxEgYyMPEg==" spinCount="100000" sheet="1" formatCells="0" formatColumns="0" formatRows="0" insertColumns="0" insertRows="0" insertHyperlinks="0" deleteColumns="0" deleteRows="0" sort="0" autoFilter="0" pivotTables="0"/>
  <mergeCells count="10">
    <mergeCell ref="A1:E2"/>
    <mergeCell ref="F1:S1"/>
    <mergeCell ref="F2:G2"/>
    <mergeCell ref="H2:L2"/>
    <mergeCell ref="N2:S2"/>
    <mergeCell ref="S11:S23"/>
    <mergeCell ref="A4:B4"/>
    <mergeCell ref="A8:S8"/>
    <mergeCell ref="A10:S10"/>
    <mergeCell ref="A3:S3"/>
  </mergeCells>
  <pageMargins left="0.15748031496062992" right="0.11811023622047245" top="0.74803149606299213" bottom="0.74803149606299213" header="0.31496062992125984" footer="0.31496062992125984"/>
  <pageSetup paperSize="5" orientation="landscape" horizontalDpi="300" verticalDpi="300" r:id="rId1"/>
  <headerFooter>
    <oddFooter>&amp;RFecha Publicación:21-Octubre-2011</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A62"/>
  <sheetViews>
    <sheetView zoomScaleNormal="100" workbookViewId="0">
      <pane xSplit="1" ySplit="8" topLeftCell="B15" activePane="bottomRight" state="frozen"/>
      <selection pane="topRight" activeCell="B1" sqref="B1"/>
      <selection pane="bottomLeft" activeCell="A9" sqref="A9"/>
      <selection pane="bottomRight" activeCell="I7" sqref="I7"/>
    </sheetView>
  </sheetViews>
  <sheetFormatPr baseColWidth="10" defaultRowHeight="15.75" x14ac:dyDescent="0.25"/>
  <cols>
    <col min="1" max="1" width="36.28515625" style="7" customWidth="1"/>
    <col min="2" max="2" width="16.5703125" style="209" customWidth="1"/>
    <col min="3" max="3" width="16.140625" style="209" customWidth="1"/>
    <col min="4" max="4" width="15" style="210" customWidth="1"/>
    <col min="5" max="5" width="14.140625" style="209" customWidth="1"/>
    <col min="6" max="6" width="10.5703125" style="209" customWidth="1"/>
    <col min="7" max="7" width="9.5703125" style="209" bestFit="1" customWidth="1"/>
    <col min="8" max="8" width="10.5703125" style="209" bestFit="1" customWidth="1"/>
    <col min="9" max="9" width="10.7109375" style="210" bestFit="1" customWidth="1"/>
    <col min="10" max="10" width="9.5703125" style="206" customWidth="1"/>
    <col min="11" max="11" width="10.5703125" style="209" bestFit="1" customWidth="1"/>
    <col min="12" max="12" width="9.5703125" style="206" bestFit="1" customWidth="1"/>
    <col min="13" max="13" width="9.5703125" style="206" customWidth="1"/>
    <col min="14" max="14" width="10.5703125" style="200" bestFit="1" customWidth="1"/>
    <col min="15" max="15" width="9.5703125" style="200" bestFit="1" customWidth="1"/>
    <col min="16" max="16" width="9.28515625" style="209" bestFit="1" customWidth="1"/>
    <col min="17" max="17" width="10.5703125" style="209" bestFit="1" customWidth="1"/>
    <col min="18" max="18" width="9.28515625" style="211" bestFit="1" customWidth="1"/>
    <col min="19" max="19" width="23.28515625" style="209" customWidth="1"/>
    <col min="20" max="20" width="28.7109375" style="6" customWidth="1"/>
    <col min="21" max="43" width="11" style="6"/>
    <col min="44" max="16384" width="11.42578125" style="7"/>
  </cols>
  <sheetData>
    <row r="1" spans="1:53" ht="47.25" customHeight="1" x14ac:dyDescent="0.25">
      <c r="A1" s="307"/>
      <c r="B1" s="307"/>
      <c r="C1" s="307"/>
      <c r="D1" s="307"/>
      <c r="E1" s="307"/>
      <c r="F1" s="322" t="s">
        <v>236</v>
      </c>
      <c r="G1" s="322"/>
      <c r="H1" s="322"/>
      <c r="I1" s="322"/>
      <c r="J1" s="322"/>
      <c r="K1" s="322"/>
      <c r="L1" s="322"/>
      <c r="M1" s="322"/>
      <c r="N1" s="322"/>
      <c r="O1" s="322"/>
      <c r="P1" s="322"/>
      <c r="Q1" s="322"/>
      <c r="R1" s="322"/>
      <c r="S1" s="322"/>
      <c r="AR1" s="6"/>
      <c r="AS1" s="6"/>
      <c r="AT1" s="6"/>
      <c r="AU1" s="6"/>
      <c r="AV1" s="6"/>
      <c r="AW1" s="6"/>
      <c r="AX1" s="6"/>
      <c r="AY1" s="6"/>
      <c r="AZ1" s="6"/>
      <c r="BA1" s="6"/>
    </row>
    <row r="2" spans="1:53" ht="24" customHeight="1" x14ac:dyDescent="0.25">
      <c r="A2" s="308"/>
      <c r="B2" s="308"/>
      <c r="C2" s="308"/>
      <c r="D2" s="308"/>
      <c r="E2" s="308"/>
      <c r="F2" s="323" t="s">
        <v>18</v>
      </c>
      <c r="G2" s="324"/>
      <c r="H2" s="323" t="s">
        <v>19</v>
      </c>
      <c r="I2" s="325"/>
      <c r="J2" s="325"/>
      <c r="K2" s="325"/>
      <c r="L2" s="324"/>
      <c r="M2" s="252"/>
      <c r="N2" s="323" t="s">
        <v>8</v>
      </c>
      <c r="O2" s="325"/>
      <c r="P2" s="325"/>
      <c r="Q2" s="325"/>
      <c r="R2" s="325"/>
      <c r="S2" s="324"/>
      <c r="AR2" s="6"/>
      <c r="AS2" s="6"/>
      <c r="AT2" s="6"/>
      <c r="AU2" s="6"/>
      <c r="AV2" s="6"/>
      <c r="AW2" s="6"/>
      <c r="AX2" s="6"/>
      <c r="AY2" s="6"/>
      <c r="AZ2" s="6"/>
      <c r="BA2" s="6"/>
    </row>
    <row r="3" spans="1:53" x14ac:dyDescent="0.25">
      <c r="A3" s="315"/>
      <c r="B3" s="316"/>
      <c r="C3" s="316"/>
      <c r="D3" s="316"/>
      <c r="E3" s="316"/>
      <c r="F3" s="316"/>
      <c r="G3" s="316"/>
      <c r="H3" s="316"/>
      <c r="I3" s="316"/>
      <c r="J3" s="316"/>
      <c r="K3" s="316"/>
      <c r="L3" s="316"/>
      <c r="M3" s="316"/>
      <c r="N3" s="316"/>
      <c r="O3" s="316"/>
      <c r="P3" s="316"/>
      <c r="Q3" s="316"/>
      <c r="R3" s="316"/>
      <c r="S3" s="317"/>
      <c r="AR3" s="6"/>
      <c r="AS3" s="6"/>
      <c r="AT3" s="6"/>
      <c r="AU3" s="6"/>
      <c r="AV3" s="6"/>
      <c r="AW3" s="6"/>
      <c r="AX3" s="6"/>
      <c r="AY3" s="6"/>
      <c r="AZ3" s="6"/>
      <c r="BA3" s="6"/>
    </row>
    <row r="4" spans="1:53" x14ac:dyDescent="0.25">
      <c r="A4" s="318"/>
      <c r="B4" s="319"/>
      <c r="C4" s="8"/>
      <c r="D4" s="8"/>
      <c r="E4" s="8"/>
      <c r="F4" s="8"/>
      <c r="G4" s="8"/>
      <c r="H4" s="8"/>
      <c r="I4" s="8"/>
      <c r="J4" s="146"/>
      <c r="K4" s="8"/>
      <c r="L4" s="146"/>
      <c r="M4" s="146"/>
      <c r="N4" s="103"/>
      <c r="O4" s="103"/>
      <c r="P4" s="8"/>
      <c r="Q4" s="8"/>
      <c r="R4" s="19"/>
      <c r="S4" s="9"/>
      <c r="AR4" s="6"/>
      <c r="AS4" s="6"/>
      <c r="AT4" s="6"/>
      <c r="AU4" s="6"/>
      <c r="AV4" s="6"/>
      <c r="AW4" s="6"/>
      <c r="AX4" s="6"/>
      <c r="AY4" s="6"/>
      <c r="AZ4" s="6"/>
      <c r="BA4" s="6"/>
    </row>
    <row r="5" spans="1:53" x14ac:dyDescent="0.25">
      <c r="A5" s="10"/>
      <c r="B5" s="11"/>
      <c r="C5" s="11"/>
      <c r="D5" s="11"/>
      <c r="E5" s="11"/>
      <c r="F5" s="11"/>
      <c r="G5" s="11"/>
      <c r="H5" s="11"/>
      <c r="I5" s="11"/>
      <c r="J5" s="147"/>
      <c r="K5" s="11"/>
      <c r="L5" s="147"/>
      <c r="M5" s="147"/>
      <c r="N5" s="104"/>
      <c r="O5" s="104"/>
      <c r="P5" s="11"/>
      <c r="Q5" s="11"/>
      <c r="R5" s="20"/>
      <c r="S5" s="12"/>
      <c r="AR5" s="6"/>
      <c r="AS5" s="6"/>
      <c r="AT5" s="6"/>
      <c r="AU5" s="6"/>
      <c r="AV5" s="6"/>
      <c r="AW5" s="6"/>
      <c r="AX5" s="6"/>
      <c r="AY5" s="6"/>
      <c r="AZ5" s="6"/>
      <c r="BA5" s="6"/>
    </row>
    <row r="6" spans="1:53" x14ac:dyDescent="0.25">
      <c r="A6" s="191" t="s">
        <v>188</v>
      </c>
      <c r="B6" s="191"/>
      <c r="C6" s="191"/>
      <c r="D6" s="286"/>
      <c r="E6" s="191"/>
      <c r="F6" s="191"/>
      <c r="G6" s="191"/>
      <c r="H6" s="191"/>
      <c r="I6" s="192"/>
      <c r="J6" s="193"/>
      <c r="K6" s="191"/>
      <c r="L6" s="193"/>
      <c r="M6" s="193"/>
      <c r="N6" s="194"/>
      <c r="O6" s="194"/>
      <c r="P6" s="191"/>
      <c r="Q6" s="191"/>
      <c r="R6" s="191"/>
      <c r="S6" s="191"/>
    </row>
    <row r="7" spans="1:53" s="196" customFormat="1" ht="42.75" customHeight="1" x14ac:dyDescent="0.25">
      <c r="A7" s="27" t="s">
        <v>206</v>
      </c>
      <c r="B7" s="5" t="s">
        <v>5</v>
      </c>
      <c r="C7" s="3" t="s">
        <v>7</v>
      </c>
      <c r="D7" s="279" t="s">
        <v>6</v>
      </c>
      <c r="E7" s="3" t="s">
        <v>14</v>
      </c>
      <c r="F7" s="3" t="s">
        <v>10</v>
      </c>
      <c r="G7" s="94" t="s">
        <v>11</v>
      </c>
      <c r="H7" s="3" t="s">
        <v>15</v>
      </c>
      <c r="I7" s="3" t="s">
        <v>186</v>
      </c>
      <c r="J7" s="94" t="s">
        <v>187</v>
      </c>
      <c r="K7" s="3" t="s">
        <v>16</v>
      </c>
      <c r="L7" s="94" t="s">
        <v>213</v>
      </c>
      <c r="M7" s="94" t="s">
        <v>214</v>
      </c>
      <c r="N7" s="106" t="s">
        <v>17</v>
      </c>
      <c r="O7" s="106" t="s">
        <v>234</v>
      </c>
      <c r="P7" s="3" t="s">
        <v>3</v>
      </c>
      <c r="Q7" s="3" t="s">
        <v>12</v>
      </c>
      <c r="R7" s="21" t="s">
        <v>4</v>
      </c>
      <c r="S7" s="3" t="s">
        <v>2</v>
      </c>
      <c r="T7" s="195"/>
      <c r="U7" s="195"/>
      <c r="V7" s="195"/>
      <c r="W7" s="195"/>
      <c r="X7" s="195"/>
      <c r="Y7" s="195"/>
      <c r="Z7" s="195"/>
      <c r="AA7" s="195"/>
      <c r="AB7" s="195"/>
      <c r="AC7" s="195"/>
      <c r="AD7" s="195"/>
      <c r="AE7" s="195"/>
      <c r="AF7" s="195"/>
      <c r="AG7" s="195"/>
      <c r="AH7" s="195"/>
      <c r="AI7" s="195"/>
      <c r="AJ7" s="195"/>
      <c r="AK7" s="195"/>
      <c r="AL7" s="195"/>
      <c r="AM7" s="195"/>
      <c r="AN7" s="195"/>
      <c r="AO7" s="195"/>
      <c r="AP7" s="195"/>
      <c r="AQ7" s="195"/>
    </row>
    <row r="8" spans="1:53" s="196" customFormat="1" ht="15.75" customHeight="1" x14ac:dyDescent="0.25">
      <c r="A8" s="329" t="s">
        <v>0</v>
      </c>
      <c r="B8" s="330"/>
      <c r="C8" s="330"/>
      <c r="D8" s="330"/>
      <c r="E8" s="330"/>
      <c r="F8" s="330"/>
      <c r="G8" s="330"/>
      <c r="H8" s="330"/>
      <c r="I8" s="330"/>
      <c r="J8" s="330"/>
      <c r="K8" s="330"/>
      <c r="L8" s="330"/>
      <c r="M8" s="330"/>
      <c r="N8" s="330"/>
      <c r="O8" s="330"/>
      <c r="P8" s="330"/>
      <c r="Q8" s="330"/>
      <c r="R8" s="330"/>
      <c r="S8" s="331"/>
      <c r="T8" s="195"/>
      <c r="U8" s="195"/>
      <c r="V8" s="195"/>
      <c r="W8" s="195"/>
      <c r="X8" s="195"/>
      <c r="Y8" s="195"/>
      <c r="Z8" s="195"/>
      <c r="AA8" s="195"/>
      <c r="AB8" s="195"/>
      <c r="AC8" s="195"/>
      <c r="AD8" s="195"/>
      <c r="AE8" s="195"/>
      <c r="AF8" s="195"/>
      <c r="AG8" s="195"/>
      <c r="AH8" s="195"/>
      <c r="AI8" s="195"/>
      <c r="AJ8" s="195"/>
      <c r="AK8" s="195"/>
      <c r="AL8" s="195"/>
      <c r="AM8" s="195"/>
      <c r="AN8" s="195"/>
      <c r="AO8" s="195"/>
      <c r="AP8" s="195"/>
      <c r="AQ8" s="195"/>
    </row>
    <row r="9" spans="1:53" s="272" customFormat="1" ht="15" customHeight="1" x14ac:dyDescent="0.25">
      <c r="A9" s="66" t="s">
        <v>237</v>
      </c>
      <c r="B9" s="33" t="s">
        <v>44</v>
      </c>
      <c r="C9" s="33" t="s">
        <v>39</v>
      </c>
      <c r="D9" s="45">
        <v>1</v>
      </c>
      <c r="E9" s="33">
        <v>4</v>
      </c>
      <c r="F9" s="33"/>
      <c r="G9" s="33">
        <v>1</v>
      </c>
      <c r="H9" s="33"/>
      <c r="I9" s="45">
        <v>1</v>
      </c>
      <c r="J9" s="33">
        <v>1</v>
      </c>
      <c r="K9" s="37"/>
      <c r="L9" s="33"/>
      <c r="M9" s="57">
        <v>1</v>
      </c>
      <c r="N9" s="107"/>
      <c r="O9" s="107">
        <v>0.5</v>
      </c>
      <c r="P9" s="271">
        <f>G9+J9+M9+O9</f>
        <v>3.5</v>
      </c>
      <c r="Q9" s="37">
        <f>O9/E9</f>
        <v>0.125</v>
      </c>
      <c r="R9" s="37">
        <f>P9/E9</f>
        <v>0.875</v>
      </c>
      <c r="S9" s="328" t="s">
        <v>155</v>
      </c>
    </row>
    <row r="10" spans="1:53" x14ac:dyDescent="0.25">
      <c r="A10" s="332" t="s">
        <v>1</v>
      </c>
      <c r="B10" s="333"/>
      <c r="C10" s="333"/>
      <c r="D10" s="333"/>
      <c r="E10" s="333"/>
      <c r="F10" s="333"/>
      <c r="G10" s="333"/>
      <c r="H10" s="333"/>
      <c r="I10" s="333"/>
      <c r="J10" s="333"/>
      <c r="K10" s="333"/>
      <c r="L10" s="333"/>
      <c r="M10" s="333"/>
      <c r="N10" s="333"/>
      <c r="O10" s="333"/>
      <c r="P10" s="333"/>
      <c r="Q10" s="333"/>
      <c r="R10" s="334"/>
      <c r="S10" s="328"/>
    </row>
    <row r="11" spans="1:53" ht="31.5" x14ac:dyDescent="0.25">
      <c r="A11" s="52" t="s">
        <v>132</v>
      </c>
      <c r="B11" s="35" t="s">
        <v>43</v>
      </c>
      <c r="C11" s="212" t="s">
        <v>39</v>
      </c>
      <c r="D11" s="45">
        <v>2</v>
      </c>
      <c r="E11" s="212">
        <v>8</v>
      </c>
      <c r="F11" s="212">
        <v>2</v>
      </c>
      <c r="G11" s="33">
        <v>2</v>
      </c>
      <c r="H11" s="212">
        <v>2</v>
      </c>
      <c r="I11" s="46">
        <v>0</v>
      </c>
      <c r="J11" s="33">
        <v>2</v>
      </c>
      <c r="K11" s="212">
        <v>2</v>
      </c>
      <c r="L11" s="33">
        <v>0</v>
      </c>
      <c r="M11" s="33">
        <v>2</v>
      </c>
      <c r="N11" s="257">
        <v>2</v>
      </c>
      <c r="O11" s="107">
        <v>0</v>
      </c>
      <c r="P11" s="33">
        <f>G11+J11+M11+O11</f>
        <v>6</v>
      </c>
      <c r="Q11" s="133">
        <f>O11/N11</f>
        <v>0</v>
      </c>
      <c r="R11" s="38">
        <f>P11/E11</f>
        <v>0.75</v>
      </c>
      <c r="S11" s="328"/>
    </row>
    <row r="12" spans="1:53" ht="31.5" x14ac:dyDescent="0.25">
      <c r="A12" s="52" t="s">
        <v>133</v>
      </c>
      <c r="B12" s="35" t="s">
        <v>43</v>
      </c>
      <c r="C12" s="212" t="s">
        <v>39</v>
      </c>
      <c r="D12" s="45">
        <v>2</v>
      </c>
      <c r="E12" s="212">
        <v>8</v>
      </c>
      <c r="F12" s="212">
        <v>2</v>
      </c>
      <c r="G12" s="33">
        <v>2</v>
      </c>
      <c r="H12" s="212">
        <v>2</v>
      </c>
      <c r="I12" s="46">
        <v>0</v>
      </c>
      <c r="J12" s="33">
        <v>2</v>
      </c>
      <c r="K12" s="212">
        <v>2</v>
      </c>
      <c r="L12" s="33">
        <v>0</v>
      </c>
      <c r="M12" s="33">
        <v>2</v>
      </c>
      <c r="N12" s="257">
        <v>2</v>
      </c>
      <c r="O12" s="107">
        <v>0</v>
      </c>
      <c r="P12" s="33">
        <f>G12+J12+M12+O12</f>
        <v>6</v>
      </c>
      <c r="Q12" s="133">
        <f>O12/N12</f>
        <v>0</v>
      </c>
      <c r="R12" s="38">
        <f>P12/E12</f>
        <v>0.75</v>
      </c>
      <c r="S12" s="328"/>
    </row>
    <row r="13" spans="1:53" ht="47.25" x14ac:dyDescent="0.25">
      <c r="A13" s="52" t="s">
        <v>134</v>
      </c>
      <c r="B13" s="33" t="s">
        <v>44</v>
      </c>
      <c r="C13" s="212" t="s">
        <v>39</v>
      </c>
      <c r="D13" s="46">
        <v>0</v>
      </c>
      <c r="E13" s="212">
        <v>1</v>
      </c>
      <c r="F13" s="212">
        <v>0</v>
      </c>
      <c r="G13" s="57">
        <v>0</v>
      </c>
      <c r="H13" s="212">
        <v>1</v>
      </c>
      <c r="I13" s="213">
        <v>0.84</v>
      </c>
      <c r="J13" s="213">
        <v>0.98</v>
      </c>
      <c r="K13" s="212">
        <v>0</v>
      </c>
      <c r="L13" s="33">
        <v>0</v>
      </c>
      <c r="M13" s="37">
        <v>0.88</v>
      </c>
      <c r="N13" s="257">
        <v>0</v>
      </c>
      <c r="O13" s="145">
        <v>0.88</v>
      </c>
      <c r="P13" s="37">
        <f>M13</f>
        <v>0.88</v>
      </c>
      <c r="Q13" s="37">
        <v>1</v>
      </c>
      <c r="R13" s="38">
        <f>P13/E13</f>
        <v>0.88</v>
      </c>
      <c r="S13" s="328"/>
    </row>
    <row r="14" spans="1:53" ht="31.5" x14ac:dyDescent="0.25">
      <c r="A14" s="214" t="s">
        <v>217</v>
      </c>
      <c r="B14" s="40" t="s">
        <v>44</v>
      </c>
      <c r="C14" s="215" t="s">
        <v>30</v>
      </c>
      <c r="D14" s="288"/>
      <c r="E14" s="216">
        <v>1</v>
      </c>
      <c r="F14" s="215"/>
      <c r="G14" s="217"/>
      <c r="H14" s="215"/>
      <c r="I14" s="218"/>
      <c r="J14" s="218"/>
      <c r="K14" s="216">
        <v>1</v>
      </c>
      <c r="L14" s="40"/>
      <c r="M14" s="87">
        <v>1</v>
      </c>
      <c r="N14" s="258">
        <v>1</v>
      </c>
      <c r="O14" s="275">
        <v>1</v>
      </c>
      <c r="P14" s="217">
        <f>O14</f>
        <v>1</v>
      </c>
      <c r="Q14" s="87">
        <f>O14/N14</f>
        <v>1</v>
      </c>
      <c r="R14" s="219">
        <f>P14/E14</f>
        <v>1</v>
      </c>
      <c r="S14" s="296" t="s">
        <v>221</v>
      </c>
    </row>
    <row r="15" spans="1:53" ht="15.75" customHeight="1" x14ac:dyDescent="0.25">
      <c r="A15" s="214" t="s">
        <v>218</v>
      </c>
      <c r="B15" s="40" t="s">
        <v>44</v>
      </c>
      <c r="C15" s="215" t="s">
        <v>30</v>
      </c>
      <c r="D15" s="288"/>
      <c r="E15" s="216">
        <v>0</v>
      </c>
      <c r="F15" s="215"/>
      <c r="G15" s="217"/>
      <c r="H15" s="215"/>
      <c r="I15" s="218"/>
      <c r="J15" s="218"/>
      <c r="K15" s="216">
        <v>0</v>
      </c>
      <c r="L15" s="40"/>
      <c r="M15" s="87">
        <v>0</v>
      </c>
      <c r="N15" s="258">
        <v>0</v>
      </c>
      <c r="O15" s="275">
        <v>0</v>
      </c>
      <c r="P15" s="217">
        <f>O15</f>
        <v>0</v>
      </c>
      <c r="Q15" s="87">
        <v>1</v>
      </c>
      <c r="R15" s="219">
        <v>1</v>
      </c>
      <c r="S15" s="335"/>
    </row>
    <row r="16" spans="1:53" ht="47.25" x14ac:dyDescent="0.25">
      <c r="A16" s="214" t="s">
        <v>219</v>
      </c>
      <c r="B16" s="40" t="s">
        <v>44</v>
      </c>
      <c r="C16" s="215" t="s">
        <v>30</v>
      </c>
      <c r="D16" s="288"/>
      <c r="E16" s="216">
        <v>0.8</v>
      </c>
      <c r="F16" s="215"/>
      <c r="G16" s="217"/>
      <c r="H16" s="215"/>
      <c r="I16" s="218"/>
      <c r="J16" s="218"/>
      <c r="K16" s="216">
        <v>0.8</v>
      </c>
      <c r="L16" s="40"/>
      <c r="M16" s="255">
        <v>0.98799999999999999</v>
      </c>
      <c r="N16" s="258">
        <v>0.8</v>
      </c>
      <c r="O16" s="275">
        <v>0.95</v>
      </c>
      <c r="P16" s="217">
        <f>O16</f>
        <v>0.95</v>
      </c>
      <c r="Q16" s="87">
        <v>1</v>
      </c>
      <c r="R16" s="219">
        <v>1</v>
      </c>
      <c r="S16" s="335"/>
    </row>
    <row r="17" spans="1:43" ht="47.25" x14ac:dyDescent="0.25">
      <c r="A17" s="214" t="s">
        <v>220</v>
      </c>
      <c r="B17" s="40" t="s">
        <v>44</v>
      </c>
      <c r="C17" s="215" t="s">
        <v>30</v>
      </c>
      <c r="D17" s="288"/>
      <c r="E17" s="216">
        <v>0.7</v>
      </c>
      <c r="F17" s="215"/>
      <c r="G17" s="217"/>
      <c r="H17" s="215"/>
      <c r="I17" s="218"/>
      <c r="J17" s="218"/>
      <c r="K17" s="216">
        <v>0.7</v>
      </c>
      <c r="L17" s="256">
        <v>0.78259999999999996</v>
      </c>
      <c r="M17" s="255">
        <v>0.70599999999999996</v>
      </c>
      <c r="N17" s="258">
        <v>0.7</v>
      </c>
      <c r="O17" s="276">
        <v>0.85499999999999998</v>
      </c>
      <c r="P17" s="217">
        <f>O17</f>
        <v>0.85499999999999998</v>
      </c>
      <c r="Q17" s="87">
        <v>1</v>
      </c>
      <c r="R17" s="219">
        <v>1</v>
      </c>
      <c r="S17" s="297"/>
    </row>
    <row r="18" spans="1:43" s="221" customFormat="1" x14ac:dyDescent="0.25">
      <c r="A18" s="326" t="s">
        <v>207</v>
      </c>
      <c r="B18" s="327"/>
      <c r="C18" s="327"/>
      <c r="D18" s="327"/>
      <c r="E18" s="327"/>
      <c r="F18" s="327"/>
      <c r="G18" s="327"/>
      <c r="H18" s="327"/>
      <c r="I18" s="327"/>
      <c r="J18" s="327"/>
      <c r="K18" s="327"/>
      <c r="L18" s="327"/>
      <c r="M18" s="327"/>
      <c r="N18" s="327"/>
      <c r="O18" s="327"/>
      <c r="P18" s="327"/>
      <c r="Q18" s="327"/>
      <c r="R18" s="327"/>
      <c r="S18" s="327"/>
      <c r="T18" s="220"/>
      <c r="U18" s="220"/>
      <c r="V18" s="220"/>
      <c r="W18" s="220"/>
      <c r="X18" s="220"/>
      <c r="Y18" s="220"/>
      <c r="Z18" s="220"/>
      <c r="AA18" s="220"/>
      <c r="AB18" s="220"/>
      <c r="AC18" s="220"/>
      <c r="AD18" s="220"/>
      <c r="AE18" s="220"/>
      <c r="AF18" s="220"/>
      <c r="AG18" s="220"/>
      <c r="AH18" s="220"/>
      <c r="AI18" s="220"/>
      <c r="AJ18" s="220"/>
      <c r="AK18" s="220"/>
      <c r="AL18" s="220"/>
      <c r="AM18" s="220"/>
      <c r="AN18" s="220"/>
      <c r="AO18" s="220"/>
      <c r="AP18" s="220"/>
      <c r="AQ18" s="220"/>
    </row>
    <row r="19" spans="1:43" s="221" customFormat="1" x14ac:dyDescent="0.25">
      <c r="A19" s="298" t="s">
        <v>0</v>
      </c>
      <c r="B19" s="299"/>
      <c r="C19" s="299"/>
      <c r="D19" s="299"/>
      <c r="E19" s="299"/>
      <c r="F19" s="299"/>
      <c r="G19" s="299"/>
      <c r="H19" s="299"/>
      <c r="I19" s="299"/>
      <c r="J19" s="299"/>
      <c r="K19" s="299"/>
      <c r="L19" s="299"/>
      <c r="M19" s="299"/>
      <c r="N19" s="299"/>
      <c r="O19" s="299"/>
      <c r="P19" s="299"/>
      <c r="Q19" s="299"/>
      <c r="R19" s="299"/>
      <c r="S19" s="299"/>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row>
    <row r="20" spans="1:43" s="273" customFormat="1" ht="15.75" customHeight="1" x14ac:dyDescent="0.25">
      <c r="A20" s="47" t="s">
        <v>135</v>
      </c>
      <c r="B20" s="33" t="s">
        <v>44</v>
      </c>
      <c r="C20" s="33" t="s">
        <v>39</v>
      </c>
      <c r="D20" s="45">
        <v>1</v>
      </c>
      <c r="E20" s="33">
        <v>4</v>
      </c>
      <c r="F20" s="33"/>
      <c r="G20" s="33">
        <v>1</v>
      </c>
      <c r="H20" s="33"/>
      <c r="I20" s="45">
        <v>1</v>
      </c>
      <c r="J20" s="33">
        <v>1</v>
      </c>
      <c r="K20" s="33"/>
      <c r="L20" s="33"/>
      <c r="M20" s="76">
        <v>1</v>
      </c>
      <c r="N20" s="107"/>
      <c r="O20" s="107">
        <v>1</v>
      </c>
      <c r="P20" s="57">
        <f>G20+J20+M20+O20</f>
        <v>4</v>
      </c>
      <c r="Q20" s="37">
        <f>O20/E20</f>
        <v>0.25</v>
      </c>
      <c r="R20" s="37">
        <f>P20/E20</f>
        <v>1</v>
      </c>
      <c r="S20" s="295" t="s">
        <v>156</v>
      </c>
    </row>
    <row r="21" spans="1:43" s="221" customFormat="1" x14ac:dyDescent="0.25">
      <c r="A21" s="332" t="s">
        <v>1</v>
      </c>
      <c r="B21" s="333"/>
      <c r="C21" s="333"/>
      <c r="D21" s="333"/>
      <c r="E21" s="333"/>
      <c r="F21" s="333"/>
      <c r="G21" s="333"/>
      <c r="H21" s="333"/>
      <c r="I21" s="333"/>
      <c r="J21" s="333"/>
      <c r="K21" s="333"/>
      <c r="L21" s="333"/>
      <c r="M21" s="333"/>
      <c r="N21" s="333"/>
      <c r="O21" s="333"/>
      <c r="P21" s="333"/>
      <c r="Q21" s="333"/>
      <c r="R21" s="334"/>
      <c r="S21" s="295"/>
      <c r="T21" s="220"/>
      <c r="U21" s="220"/>
      <c r="V21" s="220"/>
      <c r="W21" s="220"/>
      <c r="X21" s="220"/>
      <c r="Y21" s="220"/>
      <c r="Z21" s="220"/>
      <c r="AA21" s="220"/>
      <c r="AB21" s="220"/>
      <c r="AC21" s="220"/>
      <c r="AD21" s="220"/>
      <c r="AE21" s="220"/>
      <c r="AF21" s="220"/>
      <c r="AG21" s="220"/>
      <c r="AH21" s="220"/>
      <c r="AI21" s="220"/>
      <c r="AJ21" s="220"/>
      <c r="AK21" s="220"/>
      <c r="AL21" s="220"/>
      <c r="AM21" s="220"/>
      <c r="AN21" s="220"/>
      <c r="AO21" s="220"/>
      <c r="AP21" s="220"/>
      <c r="AQ21" s="220"/>
    </row>
    <row r="22" spans="1:43" ht="50.25" customHeight="1" x14ac:dyDescent="0.25">
      <c r="A22" s="52" t="s">
        <v>136</v>
      </c>
      <c r="B22" s="33" t="s">
        <v>44</v>
      </c>
      <c r="C22" s="212" t="s">
        <v>39</v>
      </c>
      <c r="D22" s="46">
        <v>0</v>
      </c>
      <c r="E22" s="212">
        <v>1</v>
      </c>
      <c r="F22" s="212">
        <v>0</v>
      </c>
      <c r="G22" s="76">
        <v>0</v>
      </c>
      <c r="H22" s="212">
        <v>1</v>
      </c>
      <c r="I22" s="121">
        <v>0</v>
      </c>
      <c r="J22" s="76">
        <v>1</v>
      </c>
      <c r="K22" s="212">
        <v>0</v>
      </c>
      <c r="L22" s="33">
        <v>0</v>
      </c>
      <c r="M22" s="33">
        <v>0</v>
      </c>
      <c r="N22" s="257">
        <v>0</v>
      </c>
      <c r="O22" s="257">
        <v>0</v>
      </c>
      <c r="P22" s="57">
        <f>J22</f>
        <v>1</v>
      </c>
      <c r="Q22" s="133">
        <f>J22/H22</f>
        <v>1</v>
      </c>
      <c r="R22" s="37">
        <f>P22/E22</f>
        <v>1</v>
      </c>
      <c r="S22" s="295"/>
    </row>
    <row r="23" spans="1:43" ht="47.25" x14ac:dyDescent="0.25">
      <c r="A23" s="52" t="s">
        <v>137</v>
      </c>
      <c r="B23" s="33" t="s">
        <v>44</v>
      </c>
      <c r="C23" s="212" t="s">
        <v>39</v>
      </c>
      <c r="D23" s="45">
        <v>0</v>
      </c>
      <c r="E23" s="212">
        <v>1</v>
      </c>
      <c r="F23" s="212">
        <v>0</v>
      </c>
      <c r="G23" s="45">
        <v>0</v>
      </c>
      <c r="H23" s="212">
        <v>1</v>
      </c>
      <c r="I23" s="46">
        <v>1</v>
      </c>
      <c r="J23" s="45">
        <v>1</v>
      </c>
      <c r="K23" s="212">
        <v>0</v>
      </c>
      <c r="L23" s="33">
        <v>0</v>
      </c>
      <c r="M23" s="33">
        <v>0</v>
      </c>
      <c r="N23" s="257">
        <v>0</v>
      </c>
      <c r="O23" s="257">
        <v>0</v>
      </c>
      <c r="P23" s="33">
        <f>J23</f>
        <v>1</v>
      </c>
      <c r="Q23" s="133">
        <f>J23/H23</f>
        <v>1</v>
      </c>
      <c r="R23" s="37">
        <f>P23/E23</f>
        <v>1</v>
      </c>
      <c r="S23" s="295"/>
    </row>
    <row r="24" spans="1:43" s="221" customFormat="1" ht="15.75" customHeight="1" x14ac:dyDescent="0.25">
      <c r="A24" s="326" t="s">
        <v>208</v>
      </c>
      <c r="B24" s="327"/>
      <c r="C24" s="327"/>
      <c r="D24" s="327"/>
      <c r="E24" s="327"/>
      <c r="F24" s="327"/>
      <c r="G24" s="327"/>
      <c r="H24" s="327"/>
      <c r="I24" s="327"/>
      <c r="J24" s="327"/>
      <c r="K24" s="327"/>
      <c r="L24" s="327"/>
      <c r="M24" s="327"/>
      <c r="N24" s="327"/>
      <c r="O24" s="327"/>
      <c r="P24" s="327"/>
      <c r="Q24" s="327"/>
      <c r="R24" s="327"/>
      <c r="S24" s="327"/>
      <c r="T24" s="220"/>
      <c r="U24" s="220"/>
      <c r="V24" s="220"/>
      <c r="W24" s="220"/>
      <c r="X24" s="220"/>
      <c r="Y24" s="220"/>
      <c r="Z24" s="220"/>
      <c r="AA24" s="220"/>
      <c r="AB24" s="220"/>
      <c r="AC24" s="220"/>
      <c r="AD24" s="220"/>
      <c r="AE24" s="220"/>
      <c r="AF24" s="220"/>
      <c r="AG24" s="220"/>
      <c r="AH24" s="220"/>
      <c r="AI24" s="220"/>
      <c r="AJ24" s="220"/>
      <c r="AK24" s="220"/>
      <c r="AL24" s="220"/>
      <c r="AM24" s="220"/>
      <c r="AN24" s="220"/>
      <c r="AO24" s="220"/>
      <c r="AP24" s="220"/>
      <c r="AQ24" s="220"/>
    </row>
    <row r="25" spans="1:43" x14ac:dyDescent="0.25">
      <c r="A25" s="298" t="s">
        <v>0</v>
      </c>
      <c r="B25" s="299"/>
      <c r="C25" s="299"/>
      <c r="D25" s="299"/>
      <c r="E25" s="299"/>
      <c r="F25" s="299"/>
      <c r="G25" s="299"/>
      <c r="H25" s="299"/>
      <c r="I25" s="299"/>
      <c r="J25" s="299"/>
      <c r="K25" s="299"/>
      <c r="L25" s="299"/>
      <c r="M25" s="299"/>
      <c r="N25" s="299"/>
      <c r="O25" s="299"/>
      <c r="P25" s="299"/>
      <c r="Q25" s="299"/>
      <c r="R25" s="299"/>
      <c r="S25" s="321"/>
    </row>
    <row r="26" spans="1:43" ht="47.25" x14ac:dyDescent="0.25">
      <c r="A26" s="28" t="s">
        <v>138</v>
      </c>
      <c r="B26" s="33" t="s">
        <v>43</v>
      </c>
      <c r="C26" s="212" t="s">
        <v>39</v>
      </c>
      <c r="D26" s="46">
        <v>1</v>
      </c>
      <c r="E26" s="35">
        <v>4</v>
      </c>
      <c r="F26" s="26"/>
      <c r="G26" s="33">
        <v>1</v>
      </c>
      <c r="H26" s="26"/>
      <c r="I26" s="46">
        <v>1</v>
      </c>
      <c r="J26" s="33">
        <v>1</v>
      </c>
      <c r="K26" s="26"/>
      <c r="L26" s="33">
        <v>1</v>
      </c>
      <c r="M26" s="33">
        <v>1</v>
      </c>
      <c r="N26" s="243"/>
      <c r="O26" s="107">
        <v>1</v>
      </c>
      <c r="P26" s="33">
        <f>G26+J26+M26+O26</f>
        <v>4</v>
      </c>
      <c r="Q26" s="72">
        <f>O26/E26</f>
        <v>0.25</v>
      </c>
      <c r="R26" s="38">
        <f>P26/E26</f>
        <v>1</v>
      </c>
      <c r="S26" s="222" t="s">
        <v>158</v>
      </c>
    </row>
    <row r="27" spans="1:43" x14ac:dyDescent="0.25">
      <c r="A27" s="320" t="s">
        <v>1</v>
      </c>
      <c r="B27" s="321"/>
      <c r="C27" s="321"/>
      <c r="D27" s="321"/>
      <c r="E27" s="321"/>
      <c r="F27" s="321"/>
      <c r="G27" s="321"/>
      <c r="H27" s="321"/>
      <c r="I27" s="321"/>
      <c r="J27" s="321"/>
      <c r="K27" s="321"/>
      <c r="L27" s="321"/>
      <c r="M27" s="321"/>
      <c r="N27" s="321"/>
      <c r="O27" s="321"/>
      <c r="P27" s="321"/>
      <c r="Q27" s="321"/>
      <c r="R27" s="321"/>
      <c r="S27" s="337"/>
    </row>
    <row r="28" spans="1:43" ht="47.25" x14ac:dyDescent="0.25">
      <c r="A28" s="59" t="s">
        <v>139</v>
      </c>
      <c r="B28" s="45" t="s">
        <v>43</v>
      </c>
      <c r="C28" s="212" t="s">
        <v>39</v>
      </c>
      <c r="D28" s="45">
        <v>41</v>
      </c>
      <c r="E28" s="212">
        <v>182</v>
      </c>
      <c r="F28" s="212">
        <v>41</v>
      </c>
      <c r="G28" s="45">
        <v>41</v>
      </c>
      <c r="H28" s="212">
        <v>44</v>
      </c>
      <c r="I28" s="45">
        <v>30</v>
      </c>
      <c r="J28" s="45">
        <v>54</v>
      </c>
      <c r="K28" s="212">
        <v>47</v>
      </c>
      <c r="L28" s="45">
        <v>9</v>
      </c>
      <c r="M28" s="45">
        <v>62</v>
      </c>
      <c r="N28" s="257">
        <v>50</v>
      </c>
      <c r="O28" s="108">
        <v>6</v>
      </c>
      <c r="P28" s="33">
        <f>G28+J28+M28+O28</f>
        <v>163</v>
      </c>
      <c r="Q28" s="37">
        <f>O28/N28</f>
        <v>0.12</v>
      </c>
      <c r="R28" s="38">
        <f>P28/E28</f>
        <v>0.89560439560439564</v>
      </c>
      <c r="S28" s="222" t="s">
        <v>157</v>
      </c>
    </row>
    <row r="29" spans="1:43" ht="47.25" x14ac:dyDescent="0.25">
      <c r="A29" s="59" t="s">
        <v>140</v>
      </c>
      <c r="B29" s="45" t="s">
        <v>43</v>
      </c>
      <c r="C29" s="212" t="s">
        <v>39</v>
      </c>
      <c r="D29" s="45">
        <v>3</v>
      </c>
      <c r="E29" s="212">
        <v>10</v>
      </c>
      <c r="F29" s="212">
        <v>3</v>
      </c>
      <c r="G29" s="45">
        <v>3</v>
      </c>
      <c r="H29" s="212">
        <v>2</v>
      </c>
      <c r="I29" s="46">
        <v>1</v>
      </c>
      <c r="J29" s="45">
        <v>3</v>
      </c>
      <c r="K29" s="212">
        <v>3</v>
      </c>
      <c r="L29" s="45">
        <v>3</v>
      </c>
      <c r="M29" s="45">
        <v>4</v>
      </c>
      <c r="N29" s="257">
        <v>2</v>
      </c>
      <c r="O29" s="108">
        <v>1</v>
      </c>
      <c r="P29" s="33">
        <f>G29+J29+M29+O29</f>
        <v>11</v>
      </c>
      <c r="Q29" s="37">
        <f>O29/N29</f>
        <v>0.5</v>
      </c>
      <c r="R29" s="38">
        <v>1</v>
      </c>
      <c r="S29" s="222" t="s">
        <v>157</v>
      </c>
    </row>
    <row r="30" spans="1:43" ht="51" customHeight="1" x14ac:dyDescent="0.25">
      <c r="A30" s="59" t="s">
        <v>141</v>
      </c>
      <c r="B30" s="45" t="s">
        <v>44</v>
      </c>
      <c r="C30" s="212" t="s">
        <v>30</v>
      </c>
      <c r="D30" s="45">
        <v>0</v>
      </c>
      <c r="E30" s="223">
        <v>0.2</v>
      </c>
      <c r="F30" s="212">
        <v>0</v>
      </c>
      <c r="G30" s="45">
        <v>0</v>
      </c>
      <c r="H30" s="212">
        <v>0</v>
      </c>
      <c r="I30" s="46">
        <v>0</v>
      </c>
      <c r="J30" s="45">
        <v>0</v>
      </c>
      <c r="K30" s="223">
        <v>0.2</v>
      </c>
      <c r="L30" s="122">
        <v>0</v>
      </c>
      <c r="M30" s="122">
        <v>0</v>
      </c>
      <c r="N30" s="246">
        <v>0</v>
      </c>
      <c r="O30" s="112">
        <v>0.2</v>
      </c>
      <c r="P30" s="78">
        <f>O30</f>
        <v>0.2</v>
      </c>
      <c r="Q30" s="122">
        <f>O30/K30</f>
        <v>1</v>
      </c>
      <c r="R30" s="274">
        <f>P30/E30</f>
        <v>1</v>
      </c>
      <c r="S30" s="222" t="s">
        <v>158</v>
      </c>
    </row>
    <row r="31" spans="1:43" ht="21" customHeight="1" x14ac:dyDescent="0.25">
      <c r="A31" s="59" t="s">
        <v>142</v>
      </c>
      <c r="B31" s="45" t="s">
        <v>43</v>
      </c>
      <c r="C31" s="212" t="s">
        <v>30</v>
      </c>
      <c r="D31" s="78">
        <v>0.5</v>
      </c>
      <c r="E31" s="223">
        <v>1</v>
      </c>
      <c r="F31" s="223">
        <v>0.5</v>
      </c>
      <c r="G31" s="78">
        <v>0.6</v>
      </c>
      <c r="H31" s="223">
        <v>0.2</v>
      </c>
      <c r="I31" s="122">
        <v>0.2</v>
      </c>
      <c r="J31" s="122">
        <v>0.2</v>
      </c>
      <c r="K31" s="223">
        <v>0.3</v>
      </c>
      <c r="L31" s="122">
        <v>0.3</v>
      </c>
      <c r="M31" s="122">
        <v>0.4</v>
      </c>
      <c r="N31" s="246">
        <v>0</v>
      </c>
      <c r="O31" s="112">
        <v>0.4</v>
      </c>
      <c r="P31" s="42">
        <v>1</v>
      </c>
      <c r="Q31" s="37">
        <v>1</v>
      </c>
      <c r="R31" s="38">
        <v>1</v>
      </c>
      <c r="S31" s="222" t="s">
        <v>159</v>
      </c>
    </row>
    <row r="32" spans="1:43" ht="31.5" x14ac:dyDescent="0.25">
      <c r="A32" s="59" t="s">
        <v>143</v>
      </c>
      <c r="B32" s="45" t="s">
        <v>43</v>
      </c>
      <c r="C32" s="212" t="s">
        <v>39</v>
      </c>
      <c r="D32" s="45">
        <v>1</v>
      </c>
      <c r="E32" s="224">
        <v>4</v>
      </c>
      <c r="F32" s="224">
        <v>1</v>
      </c>
      <c r="G32" s="45">
        <v>1</v>
      </c>
      <c r="H32" s="224">
        <v>1</v>
      </c>
      <c r="I32" s="46">
        <v>1</v>
      </c>
      <c r="J32" s="45">
        <v>1</v>
      </c>
      <c r="K32" s="224">
        <v>1</v>
      </c>
      <c r="L32" s="45">
        <v>0.5</v>
      </c>
      <c r="M32" s="45">
        <v>1</v>
      </c>
      <c r="N32" s="257">
        <v>1</v>
      </c>
      <c r="O32" s="108">
        <v>1</v>
      </c>
      <c r="P32" s="33">
        <f>G32+J32+M32+O32</f>
        <v>4</v>
      </c>
      <c r="Q32" s="37">
        <f>O32/N32</f>
        <v>1</v>
      </c>
      <c r="R32" s="38">
        <f>P32/E32</f>
        <v>1</v>
      </c>
      <c r="S32" s="222" t="s">
        <v>160</v>
      </c>
    </row>
    <row r="33" spans="1:43" ht="47.25" x14ac:dyDescent="0.25">
      <c r="A33" s="59" t="s">
        <v>144</v>
      </c>
      <c r="B33" s="45" t="s">
        <v>44</v>
      </c>
      <c r="C33" s="224" t="s">
        <v>30</v>
      </c>
      <c r="D33" s="78">
        <v>1</v>
      </c>
      <c r="E33" s="223">
        <v>1</v>
      </c>
      <c r="F33" s="223">
        <v>1</v>
      </c>
      <c r="G33" s="122">
        <v>1</v>
      </c>
      <c r="H33" s="223">
        <v>1</v>
      </c>
      <c r="I33" s="123">
        <v>0.5</v>
      </c>
      <c r="J33" s="45">
        <v>100</v>
      </c>
      <c r="K33" s="223">
        <v>1</v>
      </c>
      <c r="L33" s="78">
        <v>0.5</v>
      </c>
      <c r="M33" s="122">
        <v>1</v>
      </c>
      <c r="N33" s="246">
        <v>1</v>
      </c>
      <c r="O33" s="112">
        <v>1</v>
      </c>
      <c r="P33" s="42">
        <f>O33</f>
        <v>1</v>
      </c>
      <c r="Q33" s="37">
        <f>M33/K33</f>
        <v>1</v>
      </c>
      <c r="R33" s="38">
        <f>P33/E33</f>
        <v>1</v>
      </c>
      <c r="S33" s="222" t="s">
        <v>161</v>
      </c>
    </row>
    <row r="34" spans="1:43" ht="31.5" x14ac:dyDescent="0.25">
      <c r="A34" s="59" t="s">
        <v>145</v>
      </c>
      <c r="B34" s="45" t="s">
        <v>43</v>
      </c>
      <c r="C34" s="212" t="s">
        <v>39</v>
      </c>
      <c r="D34" s="45">
        <v>1</v>
      </c>
      <c r="E34" s="212">
        <v>4</v>
      </c>
      <c r="F34" s="212">
        <v>1</v>
      </c>
      <c r="G34" s="45">
        <v>1</v>
      </c>
      <c r="H34" s="212">
        <v>1</v>
      </c>
      <c r="I34" s="46">
        <v>0</v>
      </c>
      <c r="J34" s="45">
        <v>1</v>
      </c>
      <c r="K34" s="212">
        <v>1</v>
      </c>
      <c r="L34" s="45">
        <v>0</v>
      </c>
      <c r="M34" s="45">
        <v>1</v>
      </c>
      <c r="N34" s="257">
        <v>1</v>
      </c>
      <c r="O34" s="108">
        <v>1</v>
      </c>
      <c r="P34" s="33">
        <f>G34+J34+M34+O34</f>
        <v>4</v>
      </c>
      <c r="Q34" s="37">
        <f>O34/N34</f>
        <v>1</v>
      </c>
      <c r="R34" s="38">
        <f>P34/E34</f>
        <v>1</v>
      </c>
      <c r="S34" s="336" t="s">
        <v>161</v>
      </c>
    </row>
    <row r="35" spans="1:43" ht="31.5" x14ac:dyDescent="0.25">
      <c r="A35" s="59" t="s">
        <v>146</v>
      </c>
      <c r="B35" s="45" t="s">
        <v>44</v>
      </c>
      <c r="C35" s="212" t="s">
        <v>39</v>
      </c>
      <c r="D35" s="45">
        <v>0</v>
      </c>
      <c r="E35" s="212">
        <v>1</v>
      </c>
      <c r="F35" s="212">
        <v>0</v>
      </c>
      <c r="G35" s="45">
        <v>0</v>
      </c>
      <c r="H35" s="212">
        <v>1</v>
      </c>
      <c r="I35" s="46">
        <v>0.5</v>
      </c>
      <c r="J35" s="45">
        <v>0.8</v>
      </c>
      <c r="K35" s="212">
        <v>0</v>
      </c>
      <c r="L35" s="45">
        <v>0.8</v>
      </c>
      <c r="M35" s="45">
        <v>1</v>
      </c>
      <c r="N35" s="257">
        <v>0</v>
      </c>
      <c r="O35" s="108">
        <v>1</v>
      </c>
      <c r="P35" s="33">
        <f>O35</f>
        <v>1</v>
      </c>
      <c r="Q35" s="37">
        <f>M35/H35</f>
        <v>1</v>
      </c>
      <c r="R35" s="38">
        <f>P35/E35</f>
        <v>1</v>
      </c>
      <c r="S35" s="336"/>
    </row>
    <row r="36" spans="1:43" s="221" customFormat="1" ht="78.75" x14ac:dyDescent="0.25">
      <c r="A36" s="59" t="s">
        <v>147</v>
      </c>
      <c r="B36" s="45" t="s">
        <v>43</v>
      </c>
      <c r="C36" s="224" t="s">
        <v>148</v>
      </c>
      <c r="D36" s="289">
        <v>0.05</v>
      </c>
      <c r="E36" s="223">
        <v>0.2</v>
      </c>
      <c r="F36" s="223">
        <v>0.05</v>
      </c>
      <c r="G36" s="37">
        <v>0.05</v>
      </c>
      <c r="H36" s="223">
        <v>0.05</v>
      </c>
      <c r="I36" s="225">
        <v>0.05</v>
      </c>
      <c r="J36" s="226">
        <v>0.05</v>
      </c>
      <c r="K36" s="223">
        <v>0.05</v>
      </c>
      <c r="L36" s="37">
        <v>0.05</v>
      </c>
      <c r="M36" s="37">
        <v>0.05</v>
      </c>
      <c r="N36" s="246">
        <v>0.05</v>
      </c>
      <c r="O36" s="246">
        <v>0.05</v>
      </c>
      <c r="P36" s="42">
        <f>G36+J36+M36+O36</f>
        <v>0.2</v>
      </c>
      <c r="Q36" s="37">
        <f>O36/N36</f>
        <v>1</v>
      </c>
      <c r="R36" s="38">
        <f>P36/E36</f>
        <v>1</v>
      </c>
      <c r="S36" s="222" t="s">
        <v>162</v>
      </c>
      <c r="T36" s="227"/>
      <c r="U36" s="220"/>
      <c r="V36" s="220"/>
      <c r="W36" s="220"/>
      <c r="X36" s="220"/>
      <c r="Y36" s="220"/>
      <c r="Z36" s="220"/>
      <c r="AA36" s="220"/>
      <c r="AB36" s="220"/>
      <c r="AC36" s="220"/>
      <c r="AD36" s="220"/>
      <c r="AE36" s="220"/>
      <c r="AF36" s="220"/>
      <c r="AG36" s="220"/>
      <c r="AH36" s="220"/>
      <c r="AI36" s="220"/>
      <c r="AJ36" s="220"/>
      <c r="AK36" s="220"/>
      <c r="AL36" s="220"/>
      <c r="AM36" s="220"/>
      <c r="AN36" s="220"/>
      <c r="AO36" s="220"/>
      <c r="AP36" s="220"/>
      <c r="AQ36" s="220"/>
    </row>
    <row r="37" spans="1:43" s="6" customFormat="1" x14ac:dyDescent="0.25">
      <c r="A37" s="298" t="s">
        <v>209</v>
      </c>
      <c r="B37" s="299"/>
      <c r="C37" s="299"/>
      <c r="D37" s="299"/>
      <c r="E37" s="299"/>
      <c r="F37" s="299"/>
      <c r="G37" s="299"/>
      <c r="H37" s="299"/>
      <c r="I37" s="299"/>
      <c r="J37" s="299"/>
      <c r="K37" s="299"/>
      <c r="L37" s="299"/>
      <c r="M37" s="299"/>
      <c r="N37" s="299"/>
      <c r="O37" s="299"/>
      <c r="P37" s="299"/>
      <c r="Q37" s="299"/>
      <c r="R37" s="299"/>
      <c r="S37" s="327"/>
    </row>
    <row r="38" spans="1:43" s="6" customFormat="1" x14ac:dyDescent="0.25">
      <c r="A38" s="298" t="s">
        <v>9</v>
      </c>
      <c r="B38" s="299"/>
      <c r="C38" s="299"/>
      <c r="D38" s="299"/>
      <c r="E38" s="299"/>
      <c r="F38" s="299"/>
      <c r="G38" s="299"/>
      <c r="H38" s="299"/>
      <c r="I38" s="299"/>
      <c r="J38" s="299"/>
      <c r="K38" s="299"/>
      <c r="L38" s="299"/>
      <c r="M38" s="299"/>
      <c r="N38" s="299"/>
      <c r="O38" s="299"/>
      <c r="P38" s="299"/>
      <c r="Q38" s="299"/>
      <c r="R38" s="299"/>
      <c r="S38" s="299"/>
    </row>
    <row r="39" spans="1:43" s="6" customFormat="1" ht="47.25" x14ac:dyDescent="0.25">
      <c r="A39" s="113" t="s">
        <v>149</v>
      </c>
      <c r="B39" s="69" t="s">
        <v>44</v>
      </c>
      <c r="C39" s="212" t="s">
        <v>39</v>
      </c>
      <c r="D39" s="124">
        <v>1</v>
      </c>
      <c r="E39" s="48">
        <v>4</v>
      </c>
      <c r="F39" s="48"/>
      <c r="G39" s="48">
        <v>1</v>
      </c>
      <c r="H39" s="48"/>
      <c r="I39" s="124">
        <v>1</v>
      </c>
      <c r="J39" s="69">
        <v>1</v>
      </c>
      <c r="K39" s="48"/>
      <c r="L39" s="69">
        <v>1</v>
      </c>
      <c r="M39" s="69">
        <v>1</v>
      </c>
      <c r="N39" s="109"/>
      <c r="O39" s="109">
        <v>1</v>
      </c>
      <c r="P39" s="33">
        <f>G39+J39+M39+O39</f>
        <v>4</v>
      </c>
      <c r="Q39" s="55">
        <f>O39/E39</f>
        <v>0.25</v>
      </c>
      <c r="R39" s="38">
        <f>P39/E39</f>
        <v>1</v>
      </c>
      <c r="S39" s="228" t="s">
        <v>166</v>
      </c>
    </row>
    <row r="40" spans="1:43" s="6" customFormat="1" x14ac:dyDescent="0.25">
      <c r="A40" s="320" t="s">
        <v>1</v>
      </c>
      <c r="B40" s="321"/>
      <c r="C40" s="321"/>
      <c r="D40" s="321"/>
      <c r="E40" s="321"/>
      <c r="F40" s="321"/>
      <c r="G40" s="321"/>
      <c r="H40" s="321"/>
      <c r="I40" s="321"/>
      <c r="J40" s="321"/>
      <c r="K40" s="321"/>
      <c r="L40" s="321"/>
      <c r="M40" s="321"/>
      <c r="N40" s="321"/>
      <c r="O40" s="321"/>
      <c r="P40" s="321"/>
      <c r="Q40" s="321"/>
      <c r="R40" s="321"/>
      <c r="S40" s="321"/>
    </row>
    <row r="41" spans="1:43" s="6" customFormat="1" ht="47.25" x14ac:dyDescent="0.25">
      <c r="A41" s="229" t="s">
        <v>150</v>
      </c>
      <c r="B41" s="45" t="s">
        <v>43</v>
      </c>
      <c r="C41" s="224" t="s">
        <v>30</v>
      </c>
      <c r="D41" s="78">
        <v>0.85</v>
      </c>
      <c r="E41" s="223">
        <v>0.9</v>
      </c>
      <c r="F41" s="223">
        <v>0.85</v>
      </c>
      <c r="G41" s="78">
        <v>0.75</v>
      </c>
      <c r="H41" s="223">
        <v>0.05</v>
      </c>
      <c r="I41" s="230">
        <v>0.113</v>
      </c>
      <c r="J41" s="115">
        <v>6.7100000000000007E-2</v>
      </c>
      <c r="K41" s="223">
        <v>0</v>
      </c>
      <c r="L41" s="122">
        <v>0</v>
      </c>
      <c r="M41" s="122">
        <v>0.1</v>
      </c>
      <c r="N41" s="246">
        <v>0</v>
      </c>
      <c r="O41" s="267">
        <v>0.08</v>
      </c>
      <c r="P41" s="37">
        <f>G41+J41+M41+O41</f>
        <v>0.99709999999999999</v>
      </c>
      <c r="Q41" s="269">
        <v>1</v>
      </c>
      <c r="R41" s="38">
        <v>1</v>
      </c>
      <c r="S41" s="336" t="s">
        <v>164</v>
      </c>
    </row>
    <row r="42" spans="1:43" s="6" customFormat="1" ht="31.5" x14ac:dyDescent="0.25">
      <c r="A42" s="59" t="s">
        <v>151</v>
      </c>
      <c r="B42" s="45" t="s">
        <v>43</v>
      </c>
      <c r="C42" s="224" t="s">
        <v>30</v>
      </c>
      <c r="D42" s="289">
        <v>0.85</v>
      </c>
      <c r="E42" s="223">
        <v>0.9</v>
      </c>
      <c r="F42" s="223">
        <v>0.85</v>
      </c>
      <c r="G42" s="231">
        <v>0.85</v>
      </c>
      <c r="H42" s="223">
        <v>0.05</v>
      </c>
      <c r="I42" s="232">
        <v>0</v>
      </c>
      <c r="J42" s="226">
        <v>0.06</v>
      </c>
      <c r="K42" s="223">
        <v>0</v>
      </c>
      <c r="L42" s="80">
        <v>1.4999999999999999E-2</v>
      </c>
      <c r="M42" s="80">
        <v>0.05</v>
      </c>
      <c r="N42" s="246">
        <v>0</v>
      </c>
      <c r="O42" s="109">
        <v>0</v>
      </c>
      <c r="P42" s="37">
        <f>G42+J42+M42+O42</f>
        <v>0.96</v>
      </c>
      <c r="Q42" s="133">
        <v>0</v>
      </c>
      <c r="R42" s="38">
        <v>1</v>
      </c>
      <c r="S42" s="336"/>
    </row>
    <row r="43" spans="1:43" s="6" customFormat="1" ht="31.5" x14ac:dyDescent="0.25">
      <c r="A43" s="229" t="s">
        <v>163</v>
      </c>
      <c r="B43" s="48" t="s">
        <v>44</v>
      </c>
      <c r="C43" s="224" t="s">
        <v>39</v>
      </c>
      <c r="D43" s="124">
        <v>0</v>
      </c>
      <c r="E43" s="212">
        <v>2</v>
      </c>
      <c r="F43" s="212">
        <v>0</v>
      </c>
      <c r="G43" s="48">
        <v>0</v>
      </c>
      <c r="H43" s="212">
        <v>2</v>
      </c>
      <c r="I43" s="124">
        <v>0.5</v>
      </c>
      <c r="J43" s="69">
        <v>2</v>
      </c>
      <c r="K43" s="212">
        <v>0</v>
      </c>
      <c r="L43" s="69">
        <v>1</v>
      </c>
      <c r="M43" s="69">
        <v>2</v>
      </c>
      <c r="N43" s="257">
        <v>0</v>
      </c>
      <c r="O43" s="109">
        <v>0</v>
      </c>
      <c r="P43" s="33">
        <f>M43</f>
        <v>2</v>
      </c>
      <c r="Q43" s="133">
        <v>1</v>
      </c>
      <c r="R43" s="38">
        <f>P43/E43</f>
        <v>1</v>
      </c>
      <c r="S43" s="336"/>
    </row>
    <row r="44" spans="1:43" s="6" customFormat="1" ht="47.25" x14ac:dyDescent="0.25">
      <c r="A44" s="52" t="s">
        <v>152</v>
      </c>
      <c r="B44" s="48" t="s">
        <v>44</v>
      </c>
      <c r="C44" s="212" t="s">
        <v>39</v>
      </c>
      <c r="D44" s="124">
        <v>1</v>
      </c>
      <c r="E44" s="212">
        <v>4</v>
      </c>
      <c r="F44" s="212">
        <v>1</v>
      </c>
      <c r="G44" s="69">
        <v>1</v>
      </c>
      <c r="H44" s="212">
        <v>1</v>
      </c>
      <c r="I44" s="128">
        <v>1</v>
      </c>
      <c r="J44" s="128">
        <v>1</v>
      </c>
      <c r="K44" s="212">
        <v>1</v>
      </c>
      <c r="L44" s="69">
        <v>1</v>
      </c>
      <c r="M44" s="69">
        <v>1</v>
      </c>
      <c r="N44" s="257">
        <v>1</v>
      </c>
      <c r="O44" s="109">
        <v>1</v>
      </c>
      <c r="P44" s="33">
        <f>G44+J44+M44+O44</f>
        <v>4</v>
      </c>
      <c r="Q44" s="37">
        <f>O44/N44</f>
        <v>1</v>
      </c>
      <c r="R44" s="38">
        <f>P44/E44</f>
        <v>1</v>
      </c>
      <c r="S44" s="222" t="s">
        <v>165</v>
      </c>
    </row>
    <row r="45" spans="1:43" s="6" customFormat="1" x14ac:dyDescent="0.25">
      <c r="B45" s="204"/>
      <c r="C45" s="233"/>
      <c r="D45" s="205"/>
      <c r="E45" s="204"/>
      <c r="F45" s="204"/>
      <c r="G45" s="204"/>
      <c r="H45" s="204"/>
      <c r="I45" s="205"/>
      <c r="J45" s="206"/>
      <c r="K45" s="204"/>
      <c r="L45" s="206"/>
      <c r="M45" s="206"/>
      <c r="N45" s="200"/>
      <c r="O45" s="200"/>
      <c r="P45" s="204"/>
      <c r="Q45" s="204"/>
      <c r="R45" s="207"/>
      <c r="S45" s="204"/>
    </row>
    <row r="46" spans="1:43" s="6" customFormat="1" ht="63" x14ac:dyDescent="0.25">
      <c r="A46" s="109" t="s">
        <v>179</v>
      </c>
      <c r="B46" s="208">
        <f>(Q13+Q14+Q15+Q16+Q17+Q28+Q29+Q30+Q31+Q32+Q33+Q34+Q35+Q36+Q41+Q44)/16</f>
        <v>0.91375000000000006</v>
      </c>
      <c r="C46" s="204"/>
      <c r="D46" s="108" t="s">
        <v>177</v>
      </c>
      <c r="E46" s="208">
        <f>(R11+R12+R13+R14+R15+R16+R17+R22+R23+R28+R29+R30+R31+R32+R33+R34+R35+R36+R41+R42+R43+R44)/22</f>
        <v>0.96707292707292714</v>
      </c>
      <c r="F46" s="204"/>
      <c r="G46" s="204"/>
      <c r="H46" s="204"/>
      <c r="I46" s="205"/>
      <c r="J46" s="206"/>
      <c r="K46" s="204"/>
      <c r="L46" s="206"/>
      <c r="M46" s="206"/>
      <c r="N46" s="200"/>
      <c r="O46" s="200"/>
      <c r="P46" s="204"/>
      <c r="Q46" s="204"/>
      <c r="R46" s="207"/>
      <c r="S46" s="204"/>
    </row>
    <row r="47" spans="1:43" s="6" customFormat="1" ht="63" x14ac:dyDescent="0.25">
      <c r="A47" s="109" t="s">
        <v>180</v>
      </c>
      <c r="B47" s="208">
        <f>B46*0.1</f>
        <v>9.1375000000000012E-2</v>
      </c>
      <c r="C47" s="204"/>
      <c r="D47" s="108" t="s">
        <v>185</v>
      </c>
      <c r="E47" s="208">
        <f>E46*0.1</f>
        <v>9.6707292707292725E-2</v>
      </c>
      <c r="F47" s="204"/>
      <c r="G47" s="204"/>
      <c r="H47" s="204"/>
      <c r="I47" s="205"/>
      <c r="J47" s="206"/>
      <c r="K47" s="204"/>
      <c r="L47" s="206"/>
      <c r="M47" s="206"/>
      <c r="N47" s="200"/>
      <c r="O47" s="200"/>
      <c r="P47" s="204"/>
      <c r="Q47" s="204"/>
      <c r="R47" s="207"/>
      <c r="S47" s="204"/>
    </row>
    <row r="48" spans="1:43" s="6" customFormat="1" x14ac:dyDescent="0.25">
      <c r="B48" s="204"/>
      <c r="C48" s="204"/>
      <c r="D48" s="205"/>
      <c r="E48" s="204"/>
      <c r="F48" s="204"/>
      <c r="G48" s="204"/>
      <c r="H48" s="204"/>
      <c r="I48" s="205"/>
      <c r="J48" s="206"/>
      <c r="K48" s="204"/>
      <c r="L48" s="206"/>
      <c r="M48" s="206"/>
      <c r="N48" s="200"/>
      <c r="O48" s="200"/>
      <c r="P48" s="204"/>
      <c r="Q48" s="204"/>
      <c r="R48" s="207"/>
      <c r="S48" s="204"/>
    </row>
    <row r="49" spans="1:19" s="6" customFormat="1" x14ac:dyDescent="0.25">
      <c r="B49" s="204"/>
      <c r="C49" s="204"/>
      <c r="D49" s="205"/>
      <c r="E49" s="204"/>
      <c r="F49" s="204"/>
      <c r="G49" s="204"/>
      <c r="H49" s="204"/>
      <c r="I49" s="205"/>
      <c r="J49" s="206"/>
      <c r="K49" s="204"/>
      <c r="L49" s="206"/>
      <c r="M49" s="206"/>
      <c r="N49" s="200"/>
      <c r="O49" s="200"/>
      <c r="P49" s="204"/>
      <c r="Q49" s="204"/>
      <c r="R49" s="207"/>
      <c r="S49" s="204"/>
    </row>
    <row r="50" spans="1:19" s="6" customFormat="1" x14ac:dyDescent="0.25">
      <c r="B50" s="204"/>
      <c r="C50" s="204"/>
      <c r="D50" s="205"/>
      <c r="E50" s="204"/>
      <c r="F50" s="204"/>
      <c r="G50" s="204"/>
      <c r="H50" s="204"/>
      <c r="I50" s="205"/>
      <c r="J50" s="206"/>
      <c r="K50" s="204"/>
      <c r="L50" s="206"/>
      <c r="M50" s="206"/>
      <c r="N50" s="200"/>
      <c r="O50" s="200"/>
      <c r="P50" s="204"/>
      <c r="Q50" s="204"/>
      <c r="R50" s="207"/>
      <c r="S50" s="204"/>
    </row>
    <row r="51" spans="1:19" s="6" customFormat="1" x14ac:dyDescent="0.25">
      <c r="B51" s="204"/>
      <c r="C51" s="204"/>
      <c r="D51" s="205"/>
      <c r="E51" s="204"/>
      <c r="F51" s="204"/>
      <c r="G51" s="204"/>
      <c r="H51" s="204"/>
      <c r="I51" s="205"/>
      <c r="J51" s="206"/>
      <c r="K51" s="204"/>
      <c r="L51" s="206"/>
      <c r="M51" s="206"/>
      <c r="N51" s="200"/>
      <c r="O51" s="200"/>
      <c r="P51" s="204"/>
      <c r="Q51" s="204"/>
      <c r="R51" s="207"/>
      <c r="S51" s="204"/>
    </row>
    <row r="52" spans="1:19" s="6" customFormat="1" x14ac:dyDescent="0.25">
      <c r="B52" s="204"/>
      <c r="C52" s="204"/>
      <c r="D52" s="205"/>
      <c r="E52" s="204"/>
      <c r="F52" s="204"/>
      <c r="G52" s="204"/>
      <c r="H52" s="204"/>
      <c r="I52" s="205"/>
      <c r="J52" s="206"/>
      <c r="K52" s="204"/>
      <c r="L52" s="206"/>
      <c r="M52" s="206"/>
      <c r="N52" s="200"/>
      <c r="O52" s="200"/>
      <c r="P52" s="204"/>
      <c r="Q52" s="204"/>
      <c r="R52" s="207"/>
      <c r="S52" s="204"/>
    </row>
    <row r="53" spans="1:19" s="6" customFormat="1" x14ac:dyDescent="0.25">
      <c r="B53" s="204"/>
      <c r="C53" s="204"/>
      <c r="D53" s="205"/>
      <c r="E53" s="204"/>
      <c r="F53" s="204"/>
      <c r="G53" s="204"/>
      <c r="H53" s="204"/>
      <c r="I53" s="205"/>
      <c r="J53" s="206"/>
      <c r="K53" s="204"/>
      <c r="L53" s="206"/>
      <c r="M53" s="206"/>
      <c r="N53" s="200"/>
      <c r="O53" s="200"/>
      <c r="P53" s="204"/>
      <c r="Q53" s="204"/>
      <c r="R53" s="207"/>
      <c r="S53" s="204"/>
    </row>
    <row r="54" spans="1:19" s="6" customFormat="1" x14ac:dyDescent="0.25">
      <c r="B54" s="204"/>
      <c r="C54" s="204"/>
      <c r="D54" s="205"/>
      <c r="E54" s="204"/>
      <c r="F54" s="204"/>
      <c r="G54" s="204"/>
      <c r="H54" s="204"/>
      <c r="I54" s="205"/>
      <c r="J54" s="206"/>
      <c r="K54" s="204"/>
      <c r="L54" s="206"/>
      <c r="M54" s="206"/>
      <c r="N54" s="200"/>
      <c r="O54" s="200"/>
      <c r="P54" s="204"/>
      <c r="Q54" s="204"/>
      <c r="R54" s="207"/>
      <c r="S54" s="204"/>
    </row>
    <row r="55" spans="1:19" s="6" customFormat="1" x14ac:dyDescent="0.25">
      <c r="B55" s="204"/>
      <c r="C55" s="204"/>
      <c r="D55" s="205"/>
      <c r="E55" s="204"/>
      <c r="F55" s="204"/>
      <c r="G55" s="204"/>
      <c r="H55" s="204"/>
      <c r="I55" s="205"/>
      <c r="J55" s="206"/>
      <c r="K55" s="204"/>
      <c r="L55" s="206"/>
      <c r="M55" s="206"/>
      <c r="N55" s="200"/>
      <c r="O55" s="200"/>
      <c r="P55" s="204"/>
      <c r="Q55" s="204"/>
      <c r="R55" s="207"/>
      <c r="S55" s="204"/>
    </row>
    <row r="56" spans="1:19" s="6" customFormat="1" x14ac:dyDescent="0.25">
      <c r="B56" s="204"/>
      <c r="C56" s="204"/>
      <c r="D56" s="205"/>
      <c r="E56" s="204"/>
      <c r="F56" s="204"/>
      <c r="G56" s="204"/>
      <c r="H56" s="204"/>
      <c r="I56" s="205"/>
      <c r="J56" s="206"/>
      <c r="K56" s="204"/>
      <c r="L56" s="206"/>
      <c r="M56" s="206"/>
      <c r="N56" s="200"/>
      <c r="O56" s="200"/>
      <c r="P56" s="204"/>
      <c r="Q56" s="204"/>
      <c r="R56" s="207"/>
      <c r="S56" s="204"/>
    </row>
    <row r="57" spans="1:19" s="6" customFormat="1" x14ac:dyDescent="0.25">
      <c r="B57" s="204"/>
      <c r="C57" s="204"/>
      <c r="D57" s="205"/>
      <c r="E57" s="204"/>
      <c r="F57" s="204"/>
      <c r="G57" s="204"/>
      <c r="H57" s="204"/>
      <c r="I57" s="205"/>
      <c r="J57" s="206"/>
      <c r="K57" s="204"/>
      <c r="L57" s="206"/>
      <c r="M57" s="206"/>
      <c r="N57" s="200"/>
      <c r="O57" s="200"/>
      <c r="P57" s="204"/>
      <c r="Q57" s="204"/>
      <c r="R57" s="207"/>
      <c r="S57" s="204"/>
    </row>
    <row r="58" spans="1:19" x14ac:dyDescent="0.25">
      <c r="A58" s="6"/>
      <c r="B58" s="204"/>
      <c r="C58" s="204"/>
      <c r="D58" s="205"/>
      <c r="E58" s="204"/>
      <c r="F58" s="204"/>
      <c r="G58" s="204"/>
      <c r="H58" s="204"/>
      <c r="I58" s="205"/>
      <c r="K58" s="204"/>
      <c r="P58" s="204"/>
      <c r="Q58" s="204"/>
      <c r="R58" s="207"/>
      <c r="S58" s="204"/>
    </row>
    <row r="59" spans="1:19" x14ac:dyDescent="0.25">
      <c r="A59" s="6"/>
      <c r="B59" s="204"/>
      <c r="C59" s="204"/>
      <c r="D59" s="205"/>
      <c r="E59" s="204"/>
      <c r="F59" s="204"/>
      <c r="G59" s="204"/>
      <c r="H59" s="204"/>
      <c r="I59" s="205"/>
      <c r="K59" s="204"/>
      <c r="P59" s="204"/>
      <c r="Q59" s="204"/>
      <c r="R59" s="207"/>
      <c r="S59" s="204"/>
    </row>
    <row r="60" spans="1:19" x14ac:dyDescent="0.25">
      <c r="A60" s="6"/>
      <c r="B60" s="204"/>
      <c r="C60" s="204"/>
      <c r="D60" s="205"/>
      <c r="E60" s="204"/>
      <c r="F60" s="204"/>
      <c r="G60" s="204"/>
      <c r="H60" s="204"/>
      <c r="I60" s="205"/>
      <c r="K60" s="204"/>
      <c r="P60" s="204"/>
      <c r="Q60" s="204"/>
      <c r="R60" s="207"/>
      <c r="S60" s="204"/>
    </row>
    <row r="61" spans="1:19" x14ac:dyDescent="0.25">
      <c r="A61" s="6"/>
      <c r="B61" s="204"/>
      <c r="C61" s="204"/>
      <c r="D61" s="205"/>
      <c r="E61" s="204"/>
      <c r="F61" s="204"/>
      <c r="G61" s="204"/>
      <c r="H61" s="204"/>
      <c r="I61" s="205"/>
      <c r="K61" s="204"/>
      <c r="P61" s="204"/>
      <c r="Q61" s="204"/>
      <c r="R61" s="207"/>
      <c r="S61" s="204"/>
    </row>
    <row r="62" spans="1:19" x14ac:dyDescent="0.25">
      <c r="A62" s="6"/>
      <c r="B62" s="204"/>
      <c r="C62" s="204"/>
      <c r="D62" s="205"/>
      <c r="E62" s="204"/>
      <c r="F62" s="204"/>
      <c r="G62" s="204"/>
      <c r="H62" s="204"/>
      <c r="I62" s="205"/>
      <c r="K62" s="204"/>
      <c r="P62" s="204"/>
      <c r="Q62" s="204"/>
      <c r="R62" s="207"/>
      <c r="S62" s="204"/>
    </row>
  </sheetData>
  <sheetProtection algorithmName="SHA-512" hashValue="+prDAqYRw1aGkJXrDJY9ul9KR4YcTgUVmY+y1hdNeHphhU52fyHun9QvtrCs8D1zWM4YjLn5lIUUiK0Rx27XNg==" saltValue="yNran0M55Om+p3Z8ZJma4g==" spinCount="100000" sheet="1" formatCells="0" formatColumns="0" formatRows="0" insertColumns="0" insertRows="0" insertHyperlinks="0" deleteColumns="0" deleteRows="0" sort="0" autoFilter="0" pivotTables="0"/>
  <mergeCells count="23">
    <mergeCell ref="A37:S37"/>
    <mergeCell ref="A38:S38"/>
    <mergeCell ref="S20:S23"/>
    <mergeCell ref="S34:S35"/>
    <mergeCell ref="S41:S43"/>
    <mergeCell ref="A40:S40"/>
    <mergeCell ref="A24:S24"/>
    <mergeCell ref="A25:S25"/>
    <mergeCell ref="A27:S27"/>
    <mergeCell ref="A21:R21"/>
    <mergeCell ref="A19:S19"/>
    <mergeCell ref="A1:E2"/>
    <mergeCell ref="F1:S1"/>
    <mergeCell ref="F2:G2"/>
    <mergeCell ref="H2:L2"/>
    <mergeCell ref="N2:S2"/>
    <mergeCell ref="A3:S3"/>
    <mergeCell ref="A4:B4"/>
    <mergeCell ref="A18:S18"/>
    <mergeCell ref="S9:S13"/>
    <mergeCell ref="A8:S8"/>
    <mergeCell ref="A10:R10"/>
    <mergeCell ref="S14:S17"/>
  </mergeCells>
  <pageMargins left="0.15748031496062992" right="0.11811023622047245" top="0.74803149606299213" bottom="0.74803149606299213" header="0.31496062992125984" footer="0.31496062992125984"/>
  <pageSetup paperSize="5" orientation="landscape" horizontalDpi="300" verticalDpi="300" r:id="rId1"/>
  <headerFooter>
    <oddFooter>&amp;RFecha Publicación:21-Octubre-2011</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F15"/>
  <sheetViews>
    <sheetView workbookViewId="0">
      <selection activeCell="C7" sqref="C7"/>
    </sheetView>
  </sheetViews>
  <sheetFormatPr baseColWidth="10" defaultRowHeight="15" x14ac:dyDescent="0.25"/>
  <cols>
    <col min="2" max="2" width="53.28515625" customWidth="1"/>
    <col min="3" max="3" width="19.140625" bestFit="1" customWidth="1"/>
    <col min="4" max="4" width="20.85546875" bestFit="1" customWidth="1"/>
    <col min="5" max="5" width="41" bestFit="1" customWidth="1"/>
    <col min="6" max="6" width="42.5703125" bestFit="1" customWidth="1"/>
  </cols>
  <sheetData>
    <row r="2" spans="2:6" ht="15" customHeight="1" x14ac:dyDescent="0.25">
      <c r="B2" s="340" t="s">
        <v>239</v>
      </c>
      <c r="C2" s="341"/>
      <c r="D2" s="342"/>
      <c r="E2" s="340" t="s">
        <v>240</v>
      </c>
      <c r="F2" s="340"/>
    </row>
    <row r="3" spans="2:6" ht="39.75" customHeight="1" x14ac:dyDescent="0.25">
      <c r="B3" s="341"/>
      <c r="C3" s="341"/>
      <c r="D3" s="342"/>
      <c r="E3" s="340"/>
      <c r="F3" s="340"/>
    </row>
    <row r="4" spans="2:6" x14ac:dyDescent="0.25">
      <c r="B4" s="82" t="s">
        <v>171</v>
      </c>
      <c r="C4" s="82" t="s">
        <v>172</v>
      </c>
      <c r="D4" s="96" t="s">
        <v>173</v>
      </c>
      <c r="E4" s="98" t="s">
        <v>199</v>
      </c>
      <c r="F4" s="99" t="s">
        <v>191</v>
      </c>
    </row>
    <row r="5" spans="2:6" x14ac:dyDescent="0.25">
      <c r="B5" s="83" t="s">
        <v>200</v>
      </c>
      <c r="C5" s="142">
        <f>'EJE 1'!B65</f>
        <v>0.81851851851851853</v>
      </c>
      <c r="D5" s="143">
        <f>'EJE 1'!B66</f>
        <v>0.16370370370370371</v>
      </c>
      <c r="E5" s="100">
        <f>'EJE 1'!E65</f>
        <v>0.82923886946386949</v>
      </c>
      <c r="F5" s="102">
        <f>'EJE 1'!E66</f>
        <v>0.16584777389277391</v>
      </c>
    </row>
    <row r="6" spans="2:6" x14ac:dyDescent="0.25">
      <c r="B6" s="83" t="s">
        <v>201</v>
      </c>
      <c r="C6" s="142">
        <f>'EJE 2 '!B24</f>
        <v>0.6100000000000001</v>
      </c>
      <c r="D6" s="143">
        <f>'EJE 2 '!B25</f>
        <v>0.12200000000000003</v>
      </c>
      <c r="E6" s="101">
        <f>'EJE 2 '!E24</f>
        <v>0.95454545454545459</v>
      </c>
      <c r="F6" s="101">
        <f>'EJE 2 '!E25</f>
        <v>0.19090909090909092</v>
      </c>
    </row>
    <row r="7" spans="2:6" x14ac:dyDescent="0.25">
      <c r="B7" s="83" t="s">
        <v>202</v>
      </c>
      <c r="C7" s="100">
        <f>'EJE 3'!B31</f>
        <v>0.75951822857142859</v>
      </c>
      <c r="D7" s="144">
        <f>'EJE 3'!B32</f>
        <v>0.15190364571428572</v>
      </c>
      <c r="E7" s="101">
        <f>'EJE 3'!E31</f>
        <v>0.95356191428571424</v>
      </c>
      <c r="F7" s="101">
        <f>'EJE 3'!E32</f>
        <v>0.19071238285714287</v>
      </c>
    </row>
    <row r="8" spans="2:6" x14ac:dyDescent="0.25">
      <c r="B8" s="83" t="s">
        <v>203</v>
      </c>
      <c r="C8" s="142">
        <f>'EJE 4'!B28</f>
        <v>0.56358974358974367</v>
      </c>
      <c r="D8" s="143">
        <f>'EJE 4'!B29</f>
        <v>0.11271794871794874</v>
      </c>
      <c r="E8" s="101">
        <f>'EJE 4'!E28</f>
        <v>0.8752899484536083</v>
      </c>
      <c r="F8" s="101">
        <f>'EJE 4'!E29</f>
        <v>0.17505798969072167</v>
      </c>
    </row>
    <row r="9" spans="2:6" x14ac:dyDescent="0.25">
      <c r="B9" s="83" t="s">
        <v>204</v>
      </c>
      <c r="C9" s="142">
        <f>'EJE 5'!B25</f>
        <v>0.87098611111111113</v>
      </c>
      <c r="D9" s="143">
        <f>'EJE 5'!B26</f>
        <v>8.7098611111111113E-2</v>
      </c>
      <c r="E9" s="101">
        <f>'EJE 5'!E25</f>
        <v>0.92150854700854701</v>
      </c>
      <c r="F9" s="101">
        <f>'EJE 5'!E26</f>
        <v>9.2150854700854712E-2</v>
      </c>
    </row>
    <row r="10" spans="2:6" x14ac:dyDescent="0.25">
      <c r="B10" s="83" t="s">
        <v>205</v>
      </c>
      <c r="C10" s="142">
        <f>'EJE 6'!B46</f>
        <v>0.91375000000000006</v>
      </c>
      <c r="D10" s="143">
        <f>'EJE 6'!B47</f>
        <v>9.1375000000000012E-2</v>
      </c>
      <c r="E10" s="101">
        <f>'EJE 6'!E46</f>
        <v>0.96707292707292714</v>
      </c>
      <c r="F10" s="101">
        <f>'EJE 6'!E47</f>
        <v>9.6707292707292725E-2</v>
      </c>
    </row>
    <row r="11" spans="2:6" x14ac:dyDescent="0.25">
      <c r="B11" s="83" t="s">
        <v>170</v>
      </c>
      <c r="C11" s="88">
        <f>SUM(C5:C10)/6</f>
        <v>0.75606043363180042</v>
      </c>
      <c r="D11" s="97">
        <f>SUM(D5:D10)</f>
        <v>0.72879890924704926</v>
      </c>
      <c r="E11" s="101">
        <f>(E5+E6+E7+E8+E9+E10)/6</f>
        <v>0.91686961013835344</v>
      </c>
      <c r="F11" s="101">
        <f>SUM(F5:F10)</f>
        <v>0.91138538475787678</v>
      </c>
    </row>
    <row r="12" spans="2:6" x14ac:dyDescent="0.25">
      <c r="B12" s="84" t="s">
        <v>167</v>
      </c>
      <c r="C12" s="343">
        <v>51229865807</v>
      </c>
      <c r="D12" s="344"/>
      <c r="E12" s="95" t="s">
        <v>193</v>
      </c>
      <c r="F12" s="154">
        <f>134967873350+C12</f>
        <v>186197739157</v>
      </c>
    </row>
    <row r="13" spans="2:6" x14ac:dyDescent="0.25">
      <c r="B13" s="84" t="s">
        <v>168</v>
      </c>
      <c r="C13" s="343">
        <v>30996999912</v>
      </c>
      <c r="D13" s="344"/>
      <c r="E13" s="95" t="s">
        <v>192</v>
      </c>
      <c r="F13" s="154">
        <f>105961780330+C13</f>
        <v>136958780242</v>
      </c>
    </row>
    <row r="14" spans="2:6" x14ac:dyDescent="0.25">
      <c r="B14" s="84" t="s">
        <v>169</v>
      </c>
      <c r="C14" s="345">
        <f>C13/C12</f>
        <v>0.60505721464850293</v>
      </c>
      <c r="D14" s="346"/>
      <c r="E14" s="95" t="s">
        <v>194</v>
      </c>
      <c r="F14" s="131">
        <f>F13/F12</f>
        <v>0.73555554896677766</v>
      </c>
    </row>
    <row r="15" spans="2:6" x14ac:dyDescent="0.25">
      <c r="B15" s="85" t="s">
        <v>174</v>
      </c>
      <c r="C15" s="338">
        <v>1</v>
      </c>
      <c r="D15" s="339"/>
      <c r="E15" s="95" t="s">
        <v>195</v>
      </c>
      <c r="F15" s="131">
        <v>1</v>
      </c>
    </row>
  </sheetData>
  <sheetProtection algorithmName="SHA-512" hashValue="l0PQGtas7qmQ+iXu+5dgf0mQgbZcUO32KD6PFgmBQRpJzqV+arwqF9zpCnwQvOW5zIDW1durNT1QLbQmNqBXpQ==" saltValue="QtwlthPDXYsJ9Zw6Ig2CRw==" spinCount="100000" sheet="1" formatCells="0" formatColumns="0" formatRows="0" insertColumns="0" insertRows="0" insertHyperlinks="0" deleteColumns="0" deleteRows="0" sort="0" autoFilter="0" pivotTables="0"/>
  <mergeCells count="6">
    <mergeCell ref="C15:D15"/>
    <mergeCell ref="B2:D3"/>
    <mergeCell ref="E2:F3"/>
    <mergeCell ref="C12:D12"/>
    <mergeCell ref="C13:D13"/>
    <mergeCell ref="C14:D14"/>
  </mergeCells>
  <pageMargins left="0.7" right="0.7" top="0.75" bottom="0.75" header="0.3" footer="0.3"/>
  <pageSetup orientation="portrait"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EJE 1</vt:lpstr>
      <vt:lpstr>EJE 2 </vt:lpstr>
      <vt:lpstr>EJE 3</vt:lpstr>
      <vt:lpstr>EJE 4</vt:lpstr>
      <vt:lpstr>EJE 5</vt:lpstr>
      <vt:lpstr>EJE 6</vt:lpstr>
      <vt:lpstr>Resumen evaluación 2019-1</vt:lpstr>
      <vt:lpstr>'EJE 1'!Área_de_impresión</vt:lpstr>
      <vt:lpstr>'EJE 2 '!Área_de_impresión</vt:lpstr>
      <vt:lpstr>'EJE 3'!Área_de_impresión</vt:lpstr>
      <vt:lpstr>'EJE 4'!Área_de_impresión</vt:lpstr>
      <vt:lpstr>'EJE 5'!Área_de_impresión</vt:lpstr>
      <vt:lpstr>'EJE 6'!Área_de_impresión</vt:lpstr>
    </vt:vector>
  </TitlesOfParts>
  <Company>IUCMA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aux_proyectos</dc:creator>
  <cp:lastModifiedBy>Luz Mary Ramírez Montoya</cp:lastModifiedBy>
  <cp:lastPrinted>2018-01-29T20:31:41Z</cp:lastPrinted>
  <dcterms:created xsi:type="dcterms:W3CDTF">2011-04-07T21:25:13Z</dcterms:created>
  <dcterms:modified xsi:type="dcterms:W3CDTF">2019-08-16T20:12:35Z</dcterms:modified>
</cp:coreProperties>
</file>