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PLANEACIÓN\Planeación\PLAN INDICATIVO\PLAN INDICATIVO\PLAN INDICATIVO 2016-2020\EVALUACIÓN 2017-2\"/>
    </mc:Choice>
  </mc:AlternateContent>
  <bookViews>
    <workbookView xWindow="0" yWindow="0" windowWidth="24240" windowHeight="11730" tabRatio="905" activeTab="6"/>
  </bookViews>
  <sheets>
    <sheet name="EJE 1" sheetId="1" r:id="rId1"/>
    <sheet name="EJE 2 " sheetId="7" r:id="rId2"/>
    <sheet name="EJE 3" sheetId="8" r:id="rId3"/>
    <sheet name="EJE 4" sheetId="9" r:id="rId4"/>
    <sheet name="EJE 5" sheetId="10" r:id="rId5"/>
    <sheet name="EJE 6" sheetId="11" r:id="rId6"/>
    <sheet name="Resumen evaluación 2017" sheetId="12" r:id="rId7"/>
  </sheets>
  <definedNames>
    <definedName name="_xlnm.Print_Area" localSheetId="0">'EJE 1'!$A$6:$R$34</definedName>
    <definedName name="_xlnm.Print_Area" localSheetId="1">'EJE 2 '!$A$6:$R$13</definedName>
    <definedName name="_xlnm.Print_Area" localSheetId="2">'EJE 3'!$A$6:$R$29</definedName>
    <definedName name="_xlnm.Print_Area" localSheetId="3">'EJE 4'!$A$6:$R$14</definedName>
    <definedName name="_xlnm.Print_Area" localSheetId="4">'EJE 5'!$A$6:$R$12</definedName>
    <definedName name="_xlnm.Print_Area" localSheetId="5">'EJE 6'!$A$6:$R$23</definedName>
  </definedNames>
  <calcPr calcId="162913"/>
</workbook>
</file>

<file path=xl/calcChain.xml><?xml version="1.0" encoding="utf-8"?>
<calcChain xmlns="http://schemas.openxmlformats.org/spreadsheetml/2006/main">
  <c r="F15" i="12" l="1"/>
  <c r="C14" i="12"/>
  <c r="F14" i="12"/>
  <c r="P17" i="10" l="1"/>
  <c r="B56" i="1"/>
  <c r="E25" i="7" l="1"/>
  <c r="E24" i="7"/>
  <c r="B24" i="7"/>
  <c r="O15" i="8" l="1"/>
  <c r="P16" i="9"/>
  <c r="P53" i="1"/>
  <c r="P15" i="1"/>
  <c r="P21" i="7"/>
  <c r="P20" i="10" l="1"/>
  <c r="P9" i="1"/>
  <c r="O20" i="10" l="1"/>
  <c r="O21" i="10"/>
  <c r="P21" i="10"/>
  <c r="E5" i="12" l="1"/>
  <c r="O17" i="10"/>
  <c r="C5" i="12" l="1"/>
  <c r="P47" i="1"/>
  <c r="O16" i="8"/>
  <c r="O16" i="1" l="1"/>
  <c r="O11" i="1"/>
  <c r="Q11" i="1"/>
  <c r="P11" i="1"/>
  <c r="Q40" i="11" l="1"/>
  <c r="P9" i="9"/>
  <c r="P9" i="7"/>
  <c r="P40" i="1"/>
  <c r="P17" i="1"/>
  <c r="P12" i="8" l="1"/>
  <c r="O48" i="1"/>
  <c r="O10" i="9" l="1"/>
  <c r="O11" i="9"/>
  <c r="O30" i="1"/>
  <c r="O26" i="9" l="1"/>
  <c r="O25" i="9"/>
  <c r="Q25" i="9" s="1"/>
  <c r="O24" i="8" l="1"/>
  <c r="Q24" i="8" s="1"/>
  <c r="P32" i="11"/>
  <c r="O13" i="7"/>
  <c r="P40" i="11" l="1"/>
  <c r="O40" i="11"/>
  <c r="Q39" i="11"/>
  <c r="P39" i="11"/>
  <c r="O39" i="11"/>
  <c r="O38" i="11"/>
  <c r="O37" i="11"/>
  <c r="Q37" i="11" s="1"/>
  <c r="Q35" i="11"/>
  <c r="P35" i="11"/>
  <c r="O35" i="11"/>
  <c r="O32" i="11"/>
  <c r="Q32" i="11"/>
  <c r="Q31" i="11"/>
  <c r="P31" i="11"/>
  <c r="O31" i="11"/>
  <c r="P30" i="11"/>
  <c r="B42" i="11" s="1"/>
  <c r="B43" i="11" s="1"/>
  <c r="O30" i="11"/>
  <c r="Q30" i="11" s="1"/>
  <c r="O29" i="11"/>
  <c r="Q28" i="11"/>
  <c r="P28" i="11"/>
  <c r="O28" i="11"/>
  <c r="P27" i="11"/>
  <c r="O27" i="11"/>
  <c r="Q27" i="11" s="1"/>
  <c r="O26" i="11"/>
  <c r="Q26" i="11" s="1"/>
  <c r="Q25" i="11"/>
  <c r="O25" i="11"/>
  <c r="O24" i="11"/>
  <c r="Q24" i="11" s="1"/>
  <c r="P22" i="11"/>
  <c r="O22" i="11"/>
  <c r="Q22" i="11" s="1"/>
  <c r="Q19" i="11"/>
  <c r="P19" i="11"/>
  <c r="O19" i="11"/>
  <c r="Q18" i="11"/>
  <c r="P18" i="11"/>
  <c r="O18" i="11"/>
  <c r="P16" i="11"/>
  <c r="O16" i="11"/>
  <c r="Q16" i="11" s="1"/>
  <c r="P13" i="11"/>
  <c r="O13" i="11"/>
  <c r="Q13" i="11" s="1"/>
  <c r="Q12" i="11"/>
  <c r="P12" i="11"/>
  <c r="O12" i="11"/>
  <c r="Q11" i="11"/>
  <c r="P11" i="11"/>
  <c r="O11" i="11"/>
  <c r="P9" i="11"/>
  <c r="O9" i="11"/>
  <c r="Q9" i="11" s="1"/>
  <c r="P23" i="10"/>
  <c r="O23" i="10"/>
  <c r="Q23" i="10" s="1"/>
  <c r="O22" i="10"/>
  <c r="Q22" i="10" s="1"/>
  <c r="Q20" i="10"/>
  <c r="O19" i="10"/>
  <c r="O18" i="10"/>
  <c r="Q18" i="10" s="1"/>
  <c r="O16" i="10"/>
  <c r="Q16" i="10" s="1"/>
  <c r="O15" i="10"/>
  <c r="Q15" i="10" s="1"/>
  <c r="O14" i="10"/>
  <c r="Q14" i="10" s="1"/>
  <c r="B25" i="10"/>
  <c r="B26" i="10" s="1"/>
  <c r="O13" i="10"/>
  <c r="Q12" i="10"/>
  <c r="P12" i="10"/>
  <c r="O12" i="10"/>
  <c r="O11" i="10"/>
  <c r="Q11" i="10" s="1"/>
  <c r="O9" i="10"/>
  <c r="Q26" i="9"/>
  <c r="P26" i="9"/>
  <c r="Q24" i="9"/>
  <c r="P24" i="9"/>
  <c r="O24" i="9"/>
  <c r="P23" i="9"/>
  <c r="O23" i="9"/>
  <c r="P22" i="9"/>
  <c r="B28" i="9" s="1"/>
  <c r="B29" i="9" s="1"/>
  <c r="O22" i="9"/>
  <c r="Q22" i="9" s="1"/>
  <c r="O21" i="9"/>
  <c r="Q21" i="9" s="1"/>
  <c r="P20" i="9"/>
  <c r="O20" i="9"/>
  <c r="Q20" i="9" s="1"/>
  <c r="O18" i="9"/>
  <c r="O17" i="9"/>
  <c r="Q17" i="9" s="1"/>
  <c r="O16" i="9"/>
  <c r="Q16" i="9" s="1"/>
  <c r="Q15" i="9"/>
  <c r="O15" i="9"/>
  <c r="O14" i="9"/>
  <c r="O19" i="9"/>
  <c r="Q19" i="9" s="1"/>
  <c r="O13" i="9"/>
  <c r="Q13" i="9" s="1"/>
  <c r="P11" i="9"/>
  <c r="Q11" i="9"/>
  <c r="P10" i="9"/>
  <c r="Q10" i="9"/>
  <c r="O9" i="9"/>
  <c r="Q9" i="9" s="1"/>
  <c r="P29" i="8"/>
  <c r="O29" i="8"/>
  <c r="Q29" i="8" s="1"/>
  <c r="O27" i="8"/>
  <c r="O23" i="8"/>
  <c r="O22" i="8"/>
  <c r="Q22" i="8" s="1"/>
  <c r="O21" i="8"/>
  <c r="Q21" i="8" s="1"/>
  <c r="P20" i="8"/>
  <c r="O20" i="8"/>
  <c r="Q20" i="8" s="1"/>
  <c r="O19" i="8"/>
  <c r="Q19" i="8" s="1"/>
  <c r="Q17" i="8"/>
  <c r="O17" i="8"/>
  <c r="Q16" i="8"/>
  <c r="P14" i="8"/>
  <c r="O14" i="8"/>
  <c r="Q14" i="8" s="1"/>
  <c r="O13" i="8"/>
  <c r="Q13" i="8" s="1"/>
  <c r="O12" i="8"/>
  <c r="Q12" i="8" s="1"/>
  <c r="O10" i="8"/>
  <c r="Q10" i="8" s="1"/>
  <c r="P10" i="8"/>
  <c r="P9" i="8"/>
  <c r="O9" i="8"/>
  <c r="Q9" i="8" s="1"/>
  <c r="O22" i="7"/>
  <c r="Q22" i="7" s="1"/>
  <c r="O21" i="7"/>
  <c r="Q21" i="7" s="1"/>
  <c r="O20" i="7"/>
  <c r="O19" i="7"/>
  <c r="Q19" i="7" s="1"/>
  <c r="O18" i="7"/>
  <c r="O17" i="7"/>
  <c r="O16" i="7"/>
  <c r="O15" i="7"/>
  <c r="O14" i="7"/>
  <c r="Q14" i="7" s="1"/>
  <c r="O12" i="7"/>
  <c r="Q12" i="7" s="1"/>
  <c r="B25" i="7"/>
  <c r="P10" i="7"/>
  <c r="O10" i="7"/>
  <c r="Q10" i="7" s="1"/>
  <c r="O9" i="7"/>
  <c r="Q9" i="7" s="1"/>
  <c r="O54" i="1"/>
  <c r="O53" i="1"/>
  <c r="Q53" i="1" s="1"/>
  <c r="O52" i="1"/>
  <c r="O51" i="1"/>
  <c r="O50" i="1"/>
  <c r="O49" i="1"/>
  <c r="Q48" i="1"/>
  <c r="O47" i="1"/>
  <c r="Q47" i="1" s="1"/>
  <c r="O46" i="1"/>
  <c r="P44" i="1"/>
  <c r="O44" i="1"/>
  <c r="Q44" i="1" s="1"/>
  <c r="P43" i="1"/>
  <c r="O43" i="1"/>
  <c r="Q43" i="1" s="1"/>
  <c r="O40" i="1"/>
  <c r="O39" i="1"/>
  <c r="Q40" i="1"/>
  <c r="E28" i="9" l="1"/>
  <c r="E29" i="9" s="1"/>
  <c r="B31" i="8"/>
  <c r="B32" i="8" s="1"/>
  <c r="E31" i="8"/>
  <c r="E32" i="8" s="1"/>
  <c r="E25" i="10"/>
  <c r="E26" i="10" s="1"/>
  <c r="E42" i="11"/>
  <c r="E43" i="11" s="1"/>
  <c r="O38" i="1"/>
  <c r="O37" i="1"/>
  <c r="Q37" i="1" s="1"/>
  <c r="O36" i="1"/>
  <c r="O35" i="1"/>
  <c r="O33" i="1"/>
  <c r="Q33" i="1" s="1"/>
  <c r="P33" i="1"/>
  <c r="Q29" i="1"/>
  <c r="P29" i="1"/>
  <c r="O29" i="1"/>
  <c r="O28" i="1"/>
  <c r="Q28" i="1" s="1"/>
  <c r="P27" i="1"/>
  <c r="O27" i="1"/>
  <c r="Q27" i="1" s="1"/>
  <c r="P26" i="1"/>
  <c r="B57" i="1" s="1"/>
  <c r="O26" i="1"/>
  <c r="Q26" i="1" s="1"/>
  <c r="O25" i="1"/>
  <c r="Q24" i="1"/>
  <c r="P24" i="1"/>
  <c r="O24" i="1"/>
  <c r="Q22" i="1"/>
  <c r="P22" i="1"/>
  <c r="O22" i="1"/>
  <c r="O21" i="1"/>
  <c r="P20" i="1"/>
  <c r="O20" i="1"/>
  <c r="Q20" i="1" s="1"/>
  <c r="O17" i="1"/>
  <c r="Q17" i="1" s="1"/>
  <c r="Q16" i="1"/>
  <c r="Q15" i="1"/>
  <c r="O15" i="1"/>
  <c r="P14" i="1"/>
  <c r="O14" i="1"/>
  <c r="Q14" i="1" s="1"/>
  <c r="O12" i="1"/>
  <c r="O10" i="1"/>
  <c r="O9" i="1"/>
  <c r="Q9" i="1" s="1"/>
  <c r="E56" i="1" l="1"/>
  <c r="E57" i="1" s="1"/>
  <c r="G18" i="8" l="1"/>
  <c r="O18" i="8" s="1"/>
  <c r="E6" i="12" l="1"/>
  <c r="F5" i="12" l="1"/>
  <c r="F6" i="12"/>
  <c r="D10" i="12"/>
  <c r="C6" i="12"/>
  <c r="D7" i="12"/>
  <c r="F10" i="12" l="1"/>
  <c r="E10" i="12"/>
  <c r="F9" i="12"/>
  <c r="E9" i="12"/>
  <c r="F8" i="12"/>
  <c r="E8" i="12"/>
  <c r="F7" i="12"/>
  <c r="E7" i="12"/>
  <c r="C10" i="12"/>
  <c r="D6" i="12"/>
  <c r="C7" i="12"/>
  <c r="D8" i="12"/>
  <c r="C8" i="12"/>
  <c r="D9" i="12"/>
  <c r="D11" i="12" s="1"/>
  <c r="C9" i="12"/>
  <c r="D5" i="12"/>
  <c r="C11" i="12" l="1"/>
  <c r="E11" i="12"/>
  <c r="F11" i="12"/>
</calcChain>
</file>

<file path=xl/comments1.xml><?xml version="1.0" encoding="utf-8"?>
<comments xmlns="http://schemas.openxmlformats.org/spreadsheetml/2006/main">
  <authors>
    <author>Isabel Cristina Jimenez Londoño</author>
    <author>calidad</author>
    <author>Isabel Cristina Jimenez L.</author>
    <author>Eduard Alberto Garcia Galeano</author>
    <author>Medios</author>
    <author>Diana Milena Bedoya Aristizabal</author>
    <author>Ivon Patricia Jaramillo García</author>
    <author>Yessica Jaramillo Roldán</author>
  </authors>
  <commentList>
    <comment ref="D7" authorId="0" shapeId="0">
      <text>
        <r>
          <rPr>
            <b/>
            <sz val="9"/>
            <color indexed="81"/>
            <rFont val="Tahoma"/>
            <family val="2"/>
          </rPr>
          <t>2016</t>
        </r>
        <r>
          <rPr>
            <sz val="9"/>
            <color indexed="81"/>
            <rFont val="Tahoma"/>
            <family val="2"/>
          </rPr>
          <t xml:space="preserve">
</t>
        </r>
      </text>
    </comment>
    <comment ref="G9" authorId="0" shapeId="0">
      <text>
        <r>
          <rPr>
            <b/>
            <sz val="9"/>
            <color indexed="81"/>
            <rFont val="Tahoma"/>
            <family val="2"/>
          </rPr>
          <t>De 108 docentes de Planta y ocasionales TC y MT, 4 docente tienen Doctorado.</t>
        </r>
        <r>
          <rPr>
            <sz val="9"/>
            <color indexed="81"/>
            <rFont val="Tahoma"/>
            <family val="2"/>
          </rPr>
          <t xml:space="preserve">
Tomado de informe de docentes por formacion 2014-2016,  Talento Humano, noviembre de 2016.</t>
        </r>
      </text>
    </comment>
    <comment ref="I9" authorId="0" shapeId="0">
      <text>
        <r>
          <rPr>
            <b/>
            <sz val="9"/>
            <color indexed="81"/>
            <rFont val="Tahoma"/>
            <family val="2"/>
          </rPr>
          <t>Isabel Cristina Jimenez Londoño:</t>
        </r>
        <r>
          <rPr>
            <sz val="9"/>
            <color indexed="81"/>
            <rFont val="Tahoma"/>
            <family val="2"/>
          </rPr>
          <t xml:space="preserve">
de 115 docentes de planta y ocasionales, 7 cuentan con nivel de formación en Doctorado</t>
        </r>
      </text>
    </comment>
    <comment ref="J9" authorId="0" shapeId="0">
      <text>
        <r>
          <rPr>
            <b/>
            <sz val="9"/>
            <color indexed="81"/>
            <rFont val="Tahoma"/>
            <family val="2"/>
          </rPr>
          <t>4 Ocasionales con Doctorado
3 Docentes de Planta con Doctorado
Total: 7</t>
        </r>
        <r>
          <rPr>
            <sz val="9"/>
            <color indexed="81"/>
            <rFont val="Tahoma"/>
            <charset val="1"/>
          </rPr>
          <t xml:space="preserve">
</t>
        </r>
        <r>
          <rPr>
            <b/>
            <sz val="9"/>
            <color indexed="81"/>
            <rFont val="Tahoma"/>
            <family val="2"/>
          </rPr>
          <t>De 111 docentes ocasionales y Planta, 7 cuentan con formación en Doctorado</t>
        </r>
      </text>
    </comment>
    <comment ref="G10" authorId="0" shapeId="0">
      <text>
        <r>
          <rPr>
            <b/>
            <sz val="9"/>
            <color indexed="81"/>
            <rFont val="Tahoma"/>
            <family val="2"/>
          </rPr>
          <t>De 108 docentes de planta y ocasionales TC y MT, 41 docentes tienen formacion en Maestrìa.</t>
        </r>
        <r>
          <rPr>
            <sz val="9"/>
            <color indexed="81"/>
            <rFont val="Tahoma"/>
            <family val="2"/>
          </rPr>
          <t xml:space="preserve">
Tomado de informe de docentes por formacion 2014-2016,  Talento Humano, noviembre de 2016.</t>
        </r>
      </text>
    </comment>
    <comment ref="I10" authorId="0" shapeId="0">
      <text>
        <r>
          <rPr>
            <b/>
            <sz val="9"/>
            <color indexed="81"/>
            <rFont val="Tahoma"/>
            <family val="2"/>
          </rPr>
          <t>Isabel Cristina Jimenez Londoño:</t>
        </r>
        <r>
          <rPr>
            <sz val="9"/>
            <color indexed="81"/>
            <rFont val="Tahoma"/>
            <family val="2"/>
          </rPr>
          <t xml:space="preserve">
de 115 docentes de planta y ocasionales,51 cuentan con nivel de formación en Maestría</t>
        </r>
      </text>
    </comment>
    <comment ref="J10" authorId="0" shapeId="0">
      <text>
        <r>
          <rPr>
            <b/>
            <sz val="9"/>
            <color indexed="81"/>
            <rFont val="Tahoma"/>
            <charset val="1"/>
          </rPr>
          <t>27 Ocasionales con Maestría</t>
        </r>
        <r>
          <rPr>
            <sz val="9"/>
            <color indexed="81"/>
            <rFont val="Tahoma"/>
            <charset val="1"/>
          </rPr>
          <t xml:space="preserve">
</t>
        </r>
        <r>
          <rPr>
            <b/>
            <sz val="9"/>
            <color indexed="81"/>
            <rFont val="Tahoma"/>
            <family val="2"/>
          </rPr>
          <t>32 docentes de Planta con Maestría
Total: 59
De 111 docentes ocasionales y planta, 59 cuentan con formación en Maestría</t>
        </r>
      </text>
    </comment>
    <comment ref="G11" authorId="1" shapeId="0">
      <text>
        <r>
          <rPr>
            <b/>
            <sz val="9"/>
            <color indexed="81"/>
            <rFont val="Tahoma"/>
            <family val="2"/>
          </rPr>
          <t>EXTRAIDO DE INFORME DE TALENTO HUMANO, ENERO 20 DE 2017</t>
        </r>
        <r>
          <rPr>
            <sz val="9"/>
            <color indexed="81"/>
            <rFont val="Tahoma"/>
            <family val="2"/>
          </rPr>
          <t xml:space="preserve">
</t>
        </r>
      </text>
    </comment>
    <comment ref="I11" authorId="0" shapeId="0">
      <text>
        <r>
          <rPr>
            <b/>
            <sz val="9"/>
            <color indexed="81"/>
            <rFont val="Tahoma"/>
            <family val="2"/>
          </rPr>
          <t>En el PIC 2017 , se proyectó la formación, capacitación y actualización de un total de 76 funcionarios de la institución, de los cuales se han llevado a cabo 10, lo cual corresponde al 13,15% de ejecución.</t>
        </r>
        <r>
          <rPr>
            <sz val="9"/>
            <color indexed="81"/>
            <rFont val="Tahoma"/>
            <family val="2"/>
          </rPr>
          <t xml:space="preserve">
</t>
        </r>
      </text>
    </comment>
    <comment ref="E12" authorId="0" shapeId="0">
      <text>
        <r>
          <rPr>
            <sz val="9"/>
            <color indexed="81"/>
            <rFont val="Tahoma"/>
            <family val="2"/>
          </rPr>
          <t xml:space="preserve">Para el 2019 se proyecta tener un total de 4800 estudiantes y 119 docentes de planta (y ocasionales). La relacion disminuye en relacion a las cifras del 2016, pero se debe prever que las demas plazas docentes se ocuparan con docentes ocasionales y contratacion de docentes de catedra.
</t>
        </r>
      </text>
    </comment>
    <comment ref="G12" authorId="0" shapeId="0">
      <text>
        <r>
          <rPr>
            <sz val="9"/>
            <color indexed="81"/>
            <rFont val="Tahoma"/>
            <family val="2"/>
          </rPr>
          <t>En el periodo 2016-2, por cada 100 estudiantes habia 2,78 docentes
Tomado de informe de admisiones: matriculados, admitidos, primiros.
Informe de docentes por formaciòn, Talento Humano nov 2016</t>
        </r>
      </text>
    </comment>
    <comment ref="I12" authorId="0" shapeId="0">
      <text>
        <r>
          <rPr>
            <b/>
            <sz val="9"/>
            <color indexed="81"/>
            <rFont val="Tahoma"/>
            <family val="2"/>
          </rPr>
          <t>Isabel Cristina Jimenez Londoño:</t>
        </r>
        <r>
          <rPr>
            <sz val="9"/>
            <color indexed="81"/>
            <rFont val="Tahoma"/>
            <family val="2"/>
          </rPr>
          <t xml:space="preserve">
115 docentes de planta y ocasionales.
3964 estudiantes matriculados.
Por cada 100 estudiantes hay 2,82 docentes</t>
        </r>
      </text>
    </comment>
    <comment ref="J12" authorId="0" shapeId="0">
      <text>
        <r>
          <rPr>
            <b/>
            <sz val="9"/>
            <color indexed="81"/>
            <rFont val="Tahoma"/>
            <family val="2"/>
          </rPr>
          <t>111 docentes de Planta y Ocasionales y 4337 estudiantes matriculados</t>
        </r>
        <r>
          <rPr>
            <sz val="9"/>
            <color indexed="81"/>
            <rFont val="Tahoma"/>
            <family val="2"/>
          </rPr>
          <t xml:space="preserve">
</t>
        </r>
      </text>
    </comment>
    <comment ref="F14" authorId="2" shapeId="0">
      <text>
        <r>
          <rPr>
            <b/>
            <sz val="9"/>
            <color indexed="81"/>
            <rFont val="Tahoma"/>
            <family val="2"/>
          </rPr>
          <t>Edna Margarita</t>
        </r>
        <r>
          <rPr>
            <sz val="9"/>
            <color indexed="81"/>
            <rFont val="Tahoma"/>
            <family val="2"/>
          </rPr>
          <t xml:space="preserve">
</t>
        </r>
      </text>
    </comment>
    <comment ref="G14" authorId="2" shapeId="0">
      <text>
        <r>
          <rPr>
            <b/>
            <sz val="9"/>
            <color indexed="81"/>
            <rFont val="Tahoma"/>
            <family val="2"/>
          </rPr>
          <t>Edna Margarita</t>
        </r>
        <r>
          <rPr>
            <sz val="9"/>
            <color indexed="81"/>
            <rFont val="Tahoma"/>
            <family val="2"/>
          </rPr>
          <t xml:space="preserve">
</t>
        </r>
      </text>
    </comment>
    <comment ref="H14" authorId="2" shapeId="0">
      <text>
        <r>
          <rPr>
            <b/>
            <sz val="9"/>
            <color indexed="81"/>
            <rFont val="Tahoma"/>
            <family val="2"/>
          </rPr>
          <t>Ana Rada
Luis Alejandro</t>
        </r>
        <r>
          <rPr>
            <sz val="9"/>
            <color indexed="81"/>
            <rFont val="Tahoma"/>
            <family val="2"/>
          </rPr>
          <t xml:space="preserve">
</t>
        </r>
      </text>
    </comment>
    <comment ref="I14" authorId="0" shapeId="0">
      <text>
        <r>
          <rPr>
            <b/>
            <sz val="9"/>
            <color indexed="81"/>
            <rFont val="Tahoma"/>
            <family val="2"/>
          </rPr>
          <t>No se graduaron docentes en Doctorado</t>
        </r>
        <r>
          <rPr>
            <sz val="9"/>
            <color indexed="81"/>
            <rFont val="Tahoma"/>
            <family val="2"/>
          </rPr>
          <t xml:space="preserve">
</t>
        </r>
      </text>
    </comment>
    <comment ref="J14" authorId="0" shapeId="0">
      <text>
        <r>
          <rPr>
            <b/>
            <sz val="9"/>
            <color indexed="81"/>
            <rFont val="Tahoma"/>
            <family val="2"/>
          </rPr>
          <t xml:space="preserve">1. Juan Carlos Bedoya
Doctorado en Microbiología
2. Luis Alejandro </t>
        </r>
      </text>
    </comment>
    <comment ref="K14" authorId="2" shapeId="0">
      <text>
        <r>
          <rPr>
            <b/>
            <sz val="9"/>
            <color indexed="81"/>
            <rFont val="Tahoma"/>
            <family val="2"/>
          </rPr>
          <t>Claudia Giraldo
Juan Carlos Bedoya</t>
        </r>
        <r>
          <rPr>
            <sz val="9"/>
            <color indexed="81"/>
            <rFont val="Tahoma"/>
            <family val="2"/>
          </rPr>
          <t xml:space="preserve">
</t>
        </r>
      </text>
    </comment>
    <comment ref="M14" authorId="2" shapeId="0">
      <text>
        <r>
          <rPr>
            <b/>
            <sz val="9"/>
            <color indexed="81"/>
            <rFont val="Tahoma"/>
            <family val="2"/>
          </rPr>
          <t>Carlos Medina
Sandra S.
Lizeth S.
Hector M.
Camilo R.
Maria Leivy.
Ledys.</t>
        </r>
        <r>
          <rPr>
            <sz val="9"/>
            <color indexed="81"/>
            <rFont val="Tahoma"/>
            <family val="2"/>
          </rPr>
          <t xml:space="preserve">
</t>
        </r>
      </text>
    </comment>
    <comment ref="I15" authorId="0" shapeId="0">
      <text>
        <r>
          <rPr>
            <b/>
            <sz val="9"/>
            <color indexed="81"/>
            <rFont val="Tahoma"/>
            <family val="2"/>
          </rPr>
          <t>No se graduaron docentes en Maestría</t>
        </r>
        <r>
          <rPr>
            <sz val="9"/>
            <color indexed="81"/>
            <rFont val="Tahoma"/>
            <family val="2"/>
          </rPr>
          <t xml:space="preserve">
</t>
        </r>
      </text>
    </comment>
    <comment ref="J15" authorId="0" shapeId="0">
      <text>
        <r>
          <rPr>
            <b/>
            <sz val="9"/>
            <color indexed="81"/>
            <rFont val="Tahoma"/>
            <charset val="1"/>
          </rPr>
          <t>Beatriz Elena Gómez Muñoz, Maestría en Bioquímica Clínica.</t>
        </r>
        <r>
          <rPr>
            <sz val="9"/>
            <color indexed="81"/>
            <rFont val="Tahoma"/>
            <charset val="1"/>
          </rPr>
          <t xml:space="preserve">
</t>
        </r>
      </text>
    </comment>
    <comment ref="A16" authorId="0" shapeId="0">
      <text>
        <r>
          <rPr>
            <b/>
            <sz val="9"/>
            <color indexed="81"/>
            <rFont val="Tahoma"/>
            <charset val="1"/>
          </rPr>
          <t>Docentes Planta, ocasionales y cátedra participantes de los diplomados en docencia.</t>
        </r>
        <r>
          <rPr>
            <sz val="9"/>
            <color indexed="81"/>
            <rFont val="Tahoma"/>
            <charset val="1"/>
          </rPr>
          <t xml:space="preserve">
</t>
        </r>
      </text>
    </comment>
    <comment ref="G16" authorId="1" shapeId="0">
      <text>
        <r>
          <rPr>
            <b/>
            <sz val="9"/>
            <color indexed="81"/>
            <rFont val="Tahoma"/>
            <family val="2"/>
          </rPr>
          <t>EXTRAIDO DE INFORME DE TALENTO HUMANO, ENERO 20 DE 2017</t>
        </r>
        <r>
          <rPr>
            <sz val="9"/>
            <color indexed="81"/>
            <rFont val="Tahoma"/>
            <family val="2"/>
          </rPr>
          <t xml:space="preserve">
</t>
        </r>
      </text>
    </comment>
    <comment ref="I16" authorId="0" shapeId="0">
      <text>
        <r>
          <rPr>
            <b/>
            <sz val="9"/>
            <color indexed="81"/>
            <rFont val="Tahoma"/>
            <family val="2"/>
          </rPr>
          <t>De un total de 54 docentes de Planta TC y MT, ha recibido capacitación en el marco del PIC 1 docente de la Facultad de Arquitectura (Sergio Arboleda, capacitación en Microcad)</t>
        </r>
        <r>
          <rPr>
            <sz val="9"/>
            <color indexed="81"/>
            <rFont val="Tahoma"/>
            <family val="2"/>
          </rPr>
          <t xml:space="preserve">
</t>
        </r>
      </text>
    </comment>
    <comment ref="J16" authorId="0" shapeId="0">
      <text>
        <r>
          <rPr>
            <b/>
            <sz val="9"/>
            <color indexed="81"/>
            <rFont val="Tahoma"/>
            <charset val="1"/>
          </rPr>
          <t xml:space="preserve">56 docentes participantes en la primera y segunda cohorte del diplomado en docencia universitaria.
33 docentes inscritos para el diplomado virtual en docencia.
</t>
        </r>
      </text>
    </comment>
    <comment ref="I17" authorId="0" shapeId="0">
      <text>
        <r>
          <rPr>
            <b/>
            <sz val="9"/>
            <color indexed="81"/>
            <rFont val="Tahoma"/>
            <family val="2"/>
          </rPr>
          <t>Isabel Cristina Jimenez Londoño:</t>
        </r>
        <r>
          <rPr>
            <sz val="9"/>
            <color indexed="81"/>
            <rFont val="Tahoma"/>
            <family val="2"/>
          </rPr>
          <t xml:space="preserve">
6 Docentes de Planta para la Facultad de Arquitectura e Ingeniería, 1 para la Facultad de Ciencias Sociales y 1 para la Facultad de Ciencias de la Salud.</t>
        </r>
      </text>
    </comment>
    <comment ref="J17" authorId="0" shapeId="0">
      <text>
        <r>
          <rPr>
            <sz val="9"/>
            <color indexed="81"/>
            <rFont val="Tahoma"/>
            <family val="2"/>
          </rPr>
          <t>6 Docentes de Planta para la Facultad de Arquitectura e Ingeniería, 1 para la Facultad de Ciencias Sociales y 1 para la Facultad de Ciencias de la Salud.</t>
        </r>
      </text>
    </comment>
    <comment ref="J20" authorId="0" shapeId="0">
      <text>
        <r>
          <rPr>
            <b/>
            <sz val="9"/>
            <color indexed="81"/>
            <rFont val="Tahoma"/>
            <family val="2"/>
          </rPr>
          <t>Informe de cumplimiento de Condiciones iniciales</t>
        </r>
        <r>
          <rPr>
            <sz val="9"/>
            <color indexed="81"/>
            <rFont val="Tahoma"/>
            <charset val="1"/>
          </rPr>
          <t xml:space="preserve">
</t>
        </r>
      </text>
    </comment>
    <comment ref="A21" authorId="0" shapeId="0">
      <text>
        <r>
          <rPr>
            <b/>
            <sz val="9"/>
            <color indexed="81"/>
            <rFont val="Tahoma"/>
            <family val="2"/>
          </rPr>
          <t>Estudios de pertinencia de la oferta académica</t>
        </r>
        <r>
          <rPr>
            <sz val="9"/>
            <color indexed="81"/>
            <rFont val="Tahoma"/>
            <family val="2"/>
          </rPr>
          <t xml:space="preserve">
</t>
        </r>
      </text>
    </comment>
    <comment ref="I21" authorId="0" shapeId="0">
      <text>
        <r>
          <rPr>
            <b/>
            <sz val="9"/>
            <color indexed="81"/>
            <rFont val="Tahoma"/>
            <family val="2"/>
          </rPr>
          <t>Isabel Cristina Jimenez Londoño:</t>
        </r>
        <r>
          <rPr>
            <sz val="9"/>
            <color indexed="81"/>
            <rFont val="Tahoma"/>
            <family val="2"/>
          </rPr>
          <t xml:space="preserve">
Estudios:
1. Tendencias y líneas de desarrollo de la Biotecnología en el ámbito local, regional, nacional e internacional.
2. Tendencias y líneas de desarrollo de la Gastronomía en el ámbito local regional, nacional e internacional.
3. Tendencias y líneas de desarrollo de la Adminsitración Turística en el ámbito local, regional, nacional e internacional. </t>
        </r>
      </text>
    </comment>
    <comment ref="J21" authorId="0" shapeId="0">
      <text>
        <r>
          <rPr>
            <b/>
            <sz val="9"/>
            <color indexed="81"/>
            <rFont val="Tahoma"/>
            <charset val="1"/>
          </rPr>
          <t>Se suma el estudio de inserción y trayectoria laboral del programa de Arquitectura</t>
        </r>
        <r>
          <rPr>
            <sz val="9"/>
            <color indexed="81"/>
            <rFont val="Tahoma"/>
            <charset val="1"/>
          </rPr>
          <t xml:space="preserve">
</t>
        </r>
      </text>
    </comment>
    <comment ref="G22" authorId="0" shapeId="0">
      <text>
        <r>
          <rPr>
            <sz val="9"/>
            <color indexed="81"/>
            <rFont val="Tahoma"/>
            <family val="2"/>
          </rPr>
          <t xml:space="preserve">En el periodo 2015-2 hubo un total de 3781 estudiantes matriculados, y en el periodo 2016-2 hubo un total de 3882 estudiantea matriculados, lo cual corresponde a un aumento en la cobertura del 2,67%
</t>
        </r>
      </text>
    </comment>
    <comment ref="I22" authorId="0" shapeId="0">
      <text>
        <r>
          <rPr>
            <b/>
            <sz val="9"/>
            <color indexed="81"/>
            <rFont val="Tahoma"/>
            <family val="2"/>
          </rPr>
          <t>Isabel Cristina Jimenez Londoño:</t>
        </r>
        <r>
          <rPr>
            <sz val="9"/>
            <color indexed="81"/>
            <rFont val="Tahoma"/>
            <family val="2"/>
          </rPr>
          <t xml:space="preserve">
En el período 2016-2  hubo un total de 3882 estudiantes matriculados, y en el 2017-1 un total de 3964 estudiantes matriculados, lo cual se traduce en un aumento de la cobertura del 2,11% entre los dos períodos.</t>
        </r>
      </text>
    </comment>
    <comment ref="J22" authorId="0" shapeId="0">
      <text>
        <r>
          <rPr>
            <b/>
            <sz val="9"/>
            <color indexed="81"/>
            <rFont val="Tahoma"/>
            <family val="2"/>
          </rPr>
          <t>Para el período 2016-2 se contó con 3882 estudiantes matriculados, para 2017-2 se contó con 4337 estudiantes matriculados, lo cual se traduce en un aumento de la cobertura del 11,72%</t>
        </r>
        <r>
          <rPr>
            <sz val="9"/>
            <color indexed="81"/>
            <rFont val="Tahoma"/>
            <family val="2"/>
          </rPr>
          <t xml:space="preserve">
</t>
        </r>
      </text>
    </comment>
    <comment ref="G24" authorId="0" shapeId="0">
      <text>
        <r>
          <rPr>
            <b/>
            <sz val="9"/>
            <color indexed="81"/>
            <rFont val="Tahoma"/>
            <family val="2"/>
          </rPr>
          <t>1. Bacteriologìa y Laboratorio Clìnico
2. Administraciòn de Empresas Turìsticas</t>
        </r>
        <r>
          <rPr>
            <sz val="9"/>
            <color indexed="81"/>
            <rFont val="Tahoma"/>
            <family val="2"/>
          </rPr>
          <t xml:space="preserve">
</t>
        </r>
      </text>
    </comment>
    <comment ref="H24" authorId="0" shapeId="0">
      <text>
        <r>
          <rPr>
            <b/>
            <sz val="9"/>
            <color indexed="81"/>
            <rFont val="Tahoma"/>
            <family val="2"/>
          </rPr>
          <t>1. Biotecnologìa
2. Tecnologìa en Gestiòn de Servicios Gastronòmicos</t>
        </r>
      </text>
    </comment>
    <comment ref="I24" authorId="0" shapeId="0">
      <text>
        <r>
          <rPr>
            <b/>
            <sz val="9"/>
            <color indexed="81"/>
            <rFont val="Tahoma"/>
            <family val="2"/>
          </rPr>
          <t>Isabel Cristina Jimenez Londoño:</t>
        </r>
        <r>
          <rPr>
            <sz val="9"/>
            <color indexed="81"/>
            <rFont val="Tahoma"/>
            <family val="2"/>
          </rPr>
          <t xml:space="preserve">
Se mantiene Bacteriología y Administración de Empresas Turísticas.
Se espera acreditar para el período 2017-2 los programas Biotecnología y Tecnología en Gestión de Servicios Gastronómicos.</t>
        </r>
      </text>
    </comment>
    <comment ref="J24" authorId="0" shapeId="0">
      <text>
        <r>
          <rPr>
            <b/>
            <sz val="9"/>
            <color indexed="81"/>
            <rFont val="Tahoma"/>
            <family val="2"/>
          </rPr>
          <t>Isabel Cristina Jimenez Londoño:</t>
        </r>
        <r>
          <rPr>
            <sz val="9"/>
            <color indexed="81"/>
            <rFont val="Tahoma"/>
            <family val="2"/>
          </rPr>
          <t xml:space="preserve">
Se mantiene Bacteriología y Administración de Empresas Turísticas.
En trámite ante el CNA la acreditación de los programas Biotecnología y Tecnología en Gestión de Servicios Gastronómicos.</t>
        </r>
      </text>
    </comment>
    <comment ref="K24" authorId="0" shapeId="0">
      <text>
        <r>
          <rPr>
            <b/>
            <sz val="9"/>
            <color indexed="81"/>
            <rFont val="Tahoma"/>
            <family val="2"/>
          </rPr>
          <t>1. Planeaciòn y Desarrollo Social
2. Ingenierìa Ambiental
3. Construcciones Civiles
4. Tecnologìa en Delineante de Arquitectura</t>
        </r>
      </text>
    </comment>
    <comment ref="J25" authorId="0" shapeId="0">
      <text>
        <r>
          <rPr>
            <b/>
            <sz val="9"/>
            <color indexed="81"/>
            <rFont val="Tahoma"/>
            <charset val="1"/>
          </rPr>
          <t>Nuevo Plan de Mejoramiento del programa de Arquitectura</t>
        </r>
        <r>
          <rPr>
            <sz val="9"/>
            <color indexed="81"/>
            <rFont val="Tahoma"/>
            <charset val="1"/>
          </rPr>
          <t xml:space="preserve">
</t>
        </r>
      </text>
    </comment>
    <comment ref="I26" authorId="0" shapeId="0">
      <text>
        <r>
          <rPr>
            <b/>
            <sz val="9"/>
            <color indexed="81"/>
            <rFont val="Tahoma"/>
            <family val="2"/>
          </rPr>
          <t>Isabel Cristina Jimenez Londoño:</t>
        </r>
        <r>
          <rPr>
            <sz val="9"/>
            <color indexed="81"/>
            <rFont val="Tahoma"/>
            <family val="2"/>
          </rPr>
          <t xml:space="preserve">
Se espera recibir el concepto en el período 2017-2</t>
        </r>
      </text>
    </comment>
    <comment ref="J26" authorId="3" shapeId="0">
      <text>
        <r>
          <rPr>
            <b/>
            <sz val="9"/>
            <color indexed="81"/>
            <rFont val="Tahoma"/>
            <charset val="1"/>
          </rPr>
          <t>Eduard Alberto Garcia Galeano:</t>
        </r>
        <r>
          <rPr>
            <sz val="9"/>
            <color indexed="81"/>
            <rFont val="Tahoma"/>
            <charset val="1"/>
          </rPr>
          <t xml:space="preserve">
El 19 de octubre Se recibió visita de apreciación de condiciones iniciales.
Se recibió concepto favorable de cumplimiento de condiciones iniciales el día...</t>
        </r>
      </text>
    </comment>
    <comment ref="H27" authorId="2" shapeId="0">
      <text>
        <r>
          <rPr>
            <b/>
            <sz val="9"/>
            <color indexed="81"/>
            <rFont val="Tahoma"/>
            <family val="2"/>
          </rPr>
          <t xml:space="preserve">1. Ingeniería comercial
2. Tecnología en Gestion catastral
3. Especialización en Gestión del riesgo de desastres.
4. Tecnología en seguridad y salud en el trabajo (en proceso de radicación ante el Ministerio)
5. profesional en Gastronomía (en trámite ante el Ministerio)
6. Especialización en proyectos socio ambientales (en trámite)
7. ingeniería civil (en trámite)
</t>
        </r>
      </text>
    </comment>
    <comment ref="I27" authorId="2" shapeId="0">
      <text>
        <r>
          <rPr>
            <b/>
            <sz val="9"/>
            <color indexed="81"/>
            <rFont val="Tahoma"/>
            <family val="2"/>
          </rPr>
          <t xml:space="preserve">1. Ingeniería comercial
2. Tecnología en Gestión catastral
3. Especialización en Gestión del riesgo de desastres.
</t>
        </r>
      </text>
    </comment>
    <comment ref="J27" authorId="2" shapeId="0">
      <text>
        <r>
          <rPr>
            <b/>
            <sz val="9"/>
            <color indexed="81"/>
            <rFont val="Tahoma"/>
            <family val="2"/>
          </rPr>
          <t>Se mantienen:
1. Ingeniería comercial
2. Tecnología en Gestión catastral
3. Especialización en Gestión del riesgo de desastres.</t>
        </r>
      </text>
    </comment>
    <comment ref="K27" authorId="3" shapeId="0">
      <text>
        <r>
          <rPr>
            <b/>
            <sz val="9"/>
            <color indexed="81"/>
            <rFont val="Tahoma"/>
            <charset val="1"/>
          </rPr>
          <t>Eduard Alberto Garcia Galeano:</t>
        </r>
        <r>
          <rPr>
            <sz val="9"/>
            <color indexed="81"/>
            <rFont val="Tahoma"/>
            <charset val="1"/>
          </rPr>
          <t xml:space="preserve">
3  programas nuevos: tecnologia en sst, ingenieria civil, especializacion en proyectos socio ambientales</t>
        </r>
      </text>
    </comment>
    <comment ref="M27" authorId="4" shapeId="0">
      <text>
        <r>
          <rPr>
            <b/>
            <sz val="9"/>
            <color indexed="81"/>
            <rFont val="Tahoma"/>
            <family val="2"/>
          </rPr>
          <t>Medios:</t>
        </r>
        <r>
          <rPr>
            <sz val="9"/>
            <color indexed="81"/>
            <rFont val="Tahoma"/>
            <family val="2"/>
          </rPr>
          <t xml:space="preserve">
4 programas más:
1. enfermería
2. maestría en hematología
Otros dos adicionales por definir</t>
        </r>
      </text>
    </comment>
    <comment ref="M28" authorId="4" shapeId="0">
      <text>
        <r>
          <rPr>
            <b/>
            <sz val="9"/>
            <color indexed="81"/>
            <rFont val="Tahoma"/>
            <family val="2"/>
          </rPr>
          <t>Medios:</t>
        </r>
        <r>
          <rPr>
            <sz val="9"/>
            <color indexed="81"/>
            <rFont val="Tahoma"/>
            <family val="2"/>
          </rPr>
          <t xml:space="preserve">
4800 a 2019
4900 a 2020-1</t>
        </r>
      </text>
    </comment>
    <comment ref="H29" authorId="4" shapeId="0">
      <text>
        <r>
          <rPr>
            <b/>
            <sz val="9"/>
            <color indexed="81"/>
            <rFont val="Tahoma"/>
            <family val="2"/>
          </rPr>
          <t>Medios:</t>
        </r>
        <r>
          <rPr>
            <sz val="9"/>
            <color indexed="81"/>
            <rFont val="Tahoma"/>
            <family val="2"/>
          </rPr>
          <t xml:space="preserve">
</t>
        </r>
        <r>
          <rPr>
            <b/>
            <sz val="9"/>
            <color indexed="81"/>
            <rFont val="Tahoma"/>
            <family val="2"/>
          </rPr>
          <t>Tecnología en gestión turistica.
Tecnología en gestión ambiental.
Especialización en planeacion urbana</t>
        </r>
      </text>
    </comment>
    <comment ref="I29" authorId="0" shapeId="0">
      <text>
        <r>
          <rPr>
            <b/>
            <sz val="9"/>
            <color indexed="81"/>
            <rFont val="Tahoma"/>
            <family val="2"/>
          </rPr>
          <t>Isabel Cristina Jimenez Londoño:</t>
        </r>
        <r>
          <rPr>
            <sz val="9"/>
            <color indexed="81"/>
            <rFont val="Tahoma"/>
            <family val="2"/>
          </rPr>
          <t xml:space="preserve">
1. Tecnología en Gestión Ambiental (virtual)
2. Especialización en Planeación Urbana (virtual).
3. Aprobado por el Ministerio de Educación Nacional: Tecnología en Gestión Turística</t>
        </r>
      </text>
    </comment>
    <comment ref="J29" authorId="0" shapeId="0">
      <text>
        <r>
          <rPr>
            <b/>
            <sz val="9"/>
            <color indexed="81"/>
            <rFont val="Tahoma"/>
            <family val="2"/>
          </rPr>
          <t>Se mantienen:</t>
        </r>
        <r>
          <rPr>
            <sz val="9"/>
            <color indexed="81"/>
            <rFont val="Tahoma"/>
            <family val="2"/>
          </rPr>
          <t xml:space="preserve">
1. Tecnología en Gestión Ambiental (virtual)
2. Especialización en Planeación Urbana (virtual).
3. Tecnología en Gestión Turística</t>
        </r>
      </text>
    </comment>
    <comment ref="K29" authorId="4" shapeId="0">
      <text>
        <r>
          <rPr>
            <b/>
            <sz val="9"/>
            <color indexed="81"/>
            <rFont val="Tahoma"/>
            <family val="2"/>
          </rPr>
          <t>Medios:</t>
        </r>
        <r>
          <rPr>
            <sz val="9"/>
            <color indexed="81"/>
            <rFont val="Tahoma"/>
            <family val="2"/>
          </rPr>
          <t xml:space="preserve">
</t>
        </r>
        <r>
          <rPr>
            <b/>
            <sz val="9"/>
            <color indexed="81"/>
            <rFont val="Tahoma"/>
            <family val="2"/>
          </rPr>
          <t>Especialización en la innovación de la Gestion Social</t>
        </r>
      </text>
    </comment>
    <comment ref="E30" authorId="2" shapeId="0">
      <text>
        <r>
          <rPr>
            <sz val="9"/>
            <color indexed="81"/>
            <rFont val="Tahoma"/>
            <family val="2"/>
          </rPr>
          <t xml:space="preserve">Se mantienen los 500 y aumentan 30 grupos cada año
</t>
        </r>
      </text>
    </comment>
    <comment ref="G30" authorId="5" shapeId="0">
      <text>
        <r>
          <rPr>
            <b/>
            <sz val="9"/>
            <color indexed="81"/>
            <rFont val="Tahoma"/>
            <family val="2"/>
          </rPr>
          <t xml:space="preserve">265 en 2016-1
306 en 2016-2
</t>
        </r>
      </text>
    </comment>
    <comment ref="I30" authorId="0" shapeId="0">
      <text>
        <r>
          <rPr>
            <b/>
            <sz val="9"/>
            <color indexed="81"/>
            <rFont val="Tahoma"/>
            <family val="2"/>
          </rPr>
          <t>Isabel Cristina Jimenez Londoño:</t>
        </r>
        <r>
          <rPr>
            <sz val="9"/>
            <color indexed="81"/>
            <rFont val="Tahoma"/>
            <family val="2"/>
          </rPr>
          <t xml:space="preserve">
en el periodo 2016-1 se reportaron 265 grupos con apoyo a la presencialidad y para 2017-1 se reportaron un total de 294 grupos, lo cual corresponde a un aumento de 29 grupos para el primer semestre del año.</t>
        </r>
      </text>
    </comment>
    <comment ref="J30" authorId="0" shapeId="0">
      <text>
        <r>
          <rPr>
            <b/>
            <sz val="9"/>
            <color indexed="81"/>
            <rFont val="Tahoma"/>
            <charset val="1"/>
          </rPr>
          <t>2017-1: 294 grupos</t>
        </r>
        <r>
          <rPr>
            <sz val="9"/>
            <color indexed="81"/>
            <rFont val="Tahoma"/>
            <charset val="1"/>
          </rPr>
          <t xml:space="preserve">
</t>
        </r>
        <r>
          <rPr>
            <b/>
            <sz val="9"/>
            <color indexed="81"/>
            <rFont val="Tahoma"/>
            <family val="2"/>
          </rPr>
          <t xml:space="preserve">2017-2: 323
total: 617
</t>
        </r>
        <r>
          <rPr>
            <sz val="9"/>
            <color indexed="81"/>
            <rFont val="Tahoma"/>
            <family val="2"/>
          </rPr>
          <t xml:space="preserve">Para </t>
        </r>
        <r>
          <rPr>
            <b/>
            <sz val="9"/>
            <color indexed="81"/>
            <rFont val="Tahoma"/>
            <family val="2"/>
          </rPr>
          <t>2016</t>
        </r>
        <r>
          <rPr>
            <sz val="9"/>
            <color indexed="81"/>
            <rFont val="Tahoma"/>
            <family val="2"/>
          </rPr>
          <t xml:space="preserve"> se contó con </t>
        </r>
        <r>
          <rPr>
            <b/>
            <sz val="9"/>
            <color indexed="81"/>
            <rFont val="Tahoma"/>
            <family val="2"/>
          </rPr>
          <t>571</t>
        </r>
        <r>
          <rPr>
            <sz val="9"/>
            <color indexed="81"/>
            <rFont val="Tahoma"/>
            <family val="2"/>
          </rPr>
          <t xml:space="preserve"> grupos con apoyo a la presencialidad; para </t>
        </r>
        <r>
          <rPr>
            <b/>
            <sz val="9"/>
            <color indexed="81"/>
            <rFont val="Tahoma"/>
            <family val="2"/>
          </rPr>
          <t>2017</t>
        </r>
        <r>
          <rPr>
            <sz val="9"/>
            <color indexed="81"/>
            <rFont val="Tahoma"/>
            <family val="2"/>
          </rPr>
          <t xml:space="preserve"> se contó con </t>
        </r>
        <r>
          <rPr>
            <b/>
            <sz val="9"/>
            <color indexed="81"/>
            <rFont val="Tahoma"/>
            <family val="2"/>
          </rPr>
          <t>617</t>
        </r>
        <r>
          <rPr>
            <sz val="9"/>
            <color indexed="81"/>
            <rFont val="Tahoma"/>
            <family val="2"/>
          </rPr>
          <t xml:space="preserve"> grupos, lo cual corresponde a un aumento de 46 grupos.</t>
        </r>
      </text>
    </comment>
    <comment ref="G33" authorId="0" shapeId="0">
      <text>
        <r>
          <rPr>
            <sz val="9"/>
            <color indexed="81"/>
            <rFont val="Tahoma"/>
            <family val="2"/>
          </rPr>
          <t>La retenciòn en el periodo 2016-1 fue del 
87,6% y para el 2016-2 fue del 89,3%, lo cual corresponde a un aumento del 1,705</t>
        </r>
      </text>
    </comment>
    <comment ref="E35" authorId="0" shapeId="0">
      <text>
        <r>
          <rPr>
            <b/>
            <sz val="9"/>
            <color indexed="81"/>
            <rFont val="Tahoma"/>
            <family val="2"/>
          </rPr>
          <t>Ivon Patricia Jaramillo García:
Esto corresponde al numero de asignaturas que se le asigna tutorias.
Se mantienen 9 y aumenta 1 cada año</t>
        </r>
        <r>
          <rPr>
            <sz val="9"/>
            <color indexed="81"/>
            <rFont val="Tahoma"/>
            <family val="2"/>
          </rPr>
          <t xml:space="preserve">
</t>
        </r>
      </text>
    </comment>
    <comment ref="G35" authorId="6" shapeId="0">
      <text>
        <r>
          <rPr>
            <b/>
            <sz val="9"/>
            <color indexed="81"/>
            <rFont val="Tahoma"/>
            <family val="2"/>
          </rPr>
          <t>Ivon Patricia Jaramillo García:</t>
        </r>
        <r>
          <rPr>
            <sz val="9"/>
            <color indexed="81"/>
            <rFont val="Tahoma"/>
            <family val="2"/>
          </rPr>
          <t xml:space="preserve">
matematicas, fisica,geometria,quimica,biologia,calculo1,calculo2.calculo3,ingles,estadistica</t>
        </r>
      </text>
    </comment>
    <comment ref="I35" authorId="6" shapeId="0">
      <text>
        <r>
          <rPr>
            <b/>
            <sz val="9"/>
            <color indexed="81"/>
            <rFont val="Tahoma"/>
            <family val="2"/>
          </rPr>
          <t>Ivon Patricia Jaramillo García:</t>
        </r>
        <r>
          <rPr>
            <sz val="9"/>
            <color indexed="81"/>
            <rFont val="Tahoma"/>
            <family val="2"/>
          </rPr>
          <t xml:space="preserve">
Lectoescritura</t>
        </r>
      </text>
    </comment>
    <comment ref="J35" authorId="6" shapeId="0">
      <text>
        <r>
          <rPr>
            <b/>
            <sz val="9"/>
            <color indexed="81"/>
            <rFont val="Tahoma"/>
            <charset val="1"/>
          </rPr>
          <t>Ivon Patricia Jaramillo García:</t>
        </r>
        <r>
          <rPr>
            <sz val="9"/>
            <color indexed="81"/>
            <rFont val="Tahoma"/>
            <charset val="1"/>
          </rPr>
          <t xml:space="preserve">
a 2017-1 se ofertó lectoescritura y a 2017-2 se ofertaron 3 asignaturas nuevas las cuales fueron: Ecuaciones diferenciales, Ingeniería económica y Algebra lineal.</t>
        </r>
      </text>
    </comment>
    <comment ref="A36" authorId="2" shapeId="0">
      <text>
        <r>
          <rPr>
            <b/>
            <sz val="9"/>
            <color indexed="81"/>
            <rFont val="Tahoma"/>
            <family val="2"/>
          </rPr>
          <t>Porcentaje</t>
        </r>
        <r>
          <rPr>
            <sz val="9"/>
            <color indexed="81"/>
            <rFont val="Tahoma"/>
            <family val="2"/>
          </rPr>
          <t xml:space="preserve">
aquí hay q aclarar que la eso se hace basado en la poblacion es de los 3 primeros semestre que es nuestro objetivo</t>
        </r>
      </text>
    </comment>
    <comment ref="E36" authorId="2" shapeId="0">
      <text>
        <r>
          <rPr>
            <b/>
            <sz val="9"/>
            <color indexed="81"/>
            <rFont val="Tahoma"/>
            <family val="2"/>
          </rPr>
          <t>Se mantiene la base del 35% y aumenta el 5% por año</t>
        </r>
      </text>
    </comment>
    <comment ref="J36" authorId="0" shapeId="0">
      <text>
        <r>
          <rPr>
            <sz val="9"/>
            <color indexed="81"/>
            <rFont val="Tahoma"/>
            <family val="2"/>
          </rPr>
          <t xml:space="preserve">Estudiantes que acceden a los servicios del programa por medio de las TIC=52.9%
De 2016 a 2017, hubo un aumento del 22,9%
</t>
        </r>
      </text>
    </comment>
    <comment ref="E37" authorId="2" shapeId="0">
      <text>
        <r>
          <rPr>
            <b/>
            <sz val="9"/>
            <color indexed="81"/>
            <rFont val="Tahoma"/>
            <family val="2"/>
          </rPr>
          <t>Se mantienen 9 y aumenta 1 cada año</t>
        </r>
        <r>
          <rPr>
            <sz val="9"/>
            <color indexed="81"/>
            <rFont val="Tahoma"/>
            <family val="2"/>
          </rPr>
          <t xml:space="preserve">
</t>
        </r>
      </text>
    </comment>
    <comment ref="G37" authorId="6" shapeId="0">
      <text>
        <r>
          <rPr>
            <b/>
            <sz val="9"/>
            <color indexed="81"/>
            <rFont val="Tahoma"/>
            <family val="2"/>
          </rPr>
          <t>Ivon Patricia Jaramillo García:</t>
        </r>
        <r>
          <rPr>
            <sz val="9"/>
            <color indexed="81"/>
            <rFont val="Tahoma"/>
            <family val="2"/>
          </rPr>
          <t xml:space="preserve">
2 diplomados jun- nov, 1 metacurso mat, 5 cartillas, fichas 1, hojas de w 1, video 1, </t>
        </r>
      </text>
    </comment>
    <comment ref="I37" authorId="6" shapeId="0">
      <text>
        <r>
          <rPr>
            <b/>
            <sz val="9"/>
            <color indexed="81"/>
            <rFont val="Tahoma"/>
            <family val="2"/>
          </rPr>
          <t>Ivon Patricia Jaramillo García:</t>
        </r>
        <r>
          <rPr>
            <sz val="9"/>
            <color indexed="81"/>
            <rFont val="Tahoma"/>
            <family val="2"/>
          </rPr>
          <t xml:space="preserve">
Cartaillas caja de herramientas para el aprendizaje</t>
        </r>
      </text>
    </comment>
    <comment ref="J37" authorId="6" shapeId="0">
      <text>
        <r>
          <rPr>
            <b/>
            <sz val="9"/>
            <color indexed="81"/>
            <rFont val="Tahoma"/>
            <charset val="1"/>
          </rPr>
          <t>Ivon Patricia Jaramillo García:</t>
        </r>
        <r>
          <rPr>
            <sz val="9"/>
            <color indexed="81"/>
            <rFont val="Tahoma"/>
            <charset val="1"/>
          </rPr>
          <t xml:space="preserve">
2017-1 caja de herramientas.
2017-2 Diplomado en docencia universitaria</t>
        </r>
      </text>
    </comment>
    <comment ref="E38" authorId="2" shapeId="0">
      <text>
        <r>
          <rPr>
            <b/>
            <sz val="9"/>
            <color indexed="81"/>
            <rFont val="Tahoma"/>
            <family val="2"/>
          </rPr>
          <t>Se mantiene el 49% y aumenta 1% cada año</t>
        </r>
        <r>
          <rPr>
            <sz val="9"/>
            <color indexed="81"/>
            <rFont val="Tahoma"/>
            <family val="2"/>
          </rPr>
          <t xml:space="preserve">
</t>
        </r>
      </text>
    </comment>
    <comment ref="I38" authorId="6" shapeId="0">
      <text>
        <r>
          <rPr>
            <b/>
            <sz val="9"/>
            <color indexed="81"/>
            <rFont val="Tahoma"/>
            <family val="2"/>
          </rPr>
          <t>Ivon Patricia Jaramillo García:</t>
        </r>
        <r>
          <rPr>
            <sz val="9"/>
            <color indexed="81"/>
            <rFont val="Tahoma"/>
            <family val="2"/>
          </rPr>
          <t xml:space="preserve">
49% Persona unicas en todas las actividades que desarrolla permanencia.
Nota: La cifra disminuyó de un período a otro, por lo tanto no se reporta logro en aumento</t>
        </r>
      </text>
    </comment>
    <comment ref="J38" authorId="0" shapeId="0">
      <text>
        <r>
          <rPr>
            <b/>
            <sz val="9"/>
            <color indexed="81"/>
            <rFont val="Tahoma"/>
            <family val="2"/>
          </rPr>
          <t>Porcentaje de estudiantes que hacen uso de los servicios = 71.6%  (se logra cumplir ampliamente con la meta, dado que en la proyección no se tenía contemplado que la institución iba a ampliar su oferta académica con la media técnica y que el programa, quédate, sería el eje articulador de la estrategia)
De 2016 a 2017, aumentó el porcentaje de uso de los servicios en un 21,6%.</t>
        </r>
      </text>
    </comment>
    <comment ref="G39" authorId="6" shapeId="0">
      <text>
        <r>
          <rPr>
            <b/>
            <sz val="9"/>
            <color indexed="81"/>
            <rFont val="Tahoma"/>
            <family val="2"/>
          </rPr>
          <t>Ivon Patricia Jaramillo García:</t>
        </r>
        <r>
          <rPr>
            <sz val="9"/>
            <color indexed="81"/>
            <rFont val="Tahoma"/>
            <family val="2"/>
          </rPr>
          <t xml:space="preserve">
10 de arq e ingenieria que son todos los de matematicas, 2 de adminitración</t>
        </r>
      </text>
    </comment>
    <comment ref="I39" authorId="6" shapeId="0">
      <text>
        <r>
          <rPr>
            <b/>
            <sz val="9"/>
            <color indexed="81"/>
            <rFont val="Tahoma"/>
            <family val="2"/>
          </rPr>
          <t>Ivon Patricia Jaramillo García:</t>
        </r>
        <r>
          <rPr>
            <sz val="9"/>
            <color indexed="81"/>
            <rFont val="Tahoma"/>
            <family val="2"/>
          </rPr>
          <t xml:space="preserve">
profe claudia, hector,marlon y lexter facultad de administraciòn</t>
        </r>
      </text>
    </comment>
    <comment ref="J39" authorId="0" shapeId="0">
      <text>
        <r>
          <rPr>
            <b/>
            <sz val="9"/>
            <color indexed="81"/>
            <rFont val="Tahoma"/>
            <family val="2"/>
          </rPr>
          <t>2017-1: 4
2017-2: 3 (viviana alzate, Monica Macias, Carlos Vallejo)</t>
        </r>
        <r>
          <rPr>
            <sz val="9"/>
            <color indexed="81"/>
            <rFont val="Tahoma"/>
            <family val="2"/>
          </rPr>
          <t xml:space="preserve">
</t>
        </r>
      </text>
    </comment>
    <comment ref="G40" authorId="6" shapeId="0">
      <text>
        <r>
          <rPr>
            <b/>
            <sz val="9"/>
            <color indexed="81"/>
            <rFont val="Tahoma"/>
            <family val="2"/>
          </rPr>
          <t>Ivon Patricia Jaramillo García:</t>
        </r>
        <r>
          <rPr>
            <sz val="9"/>
            <color indexed="81"/>
            <rFont val="Tahoma"/>
            <family val="2"/>
          </rPr>
          <t xml:space="preserve">
lo volvemos a revisar el 28 febrero.</t>
        </r>
      </text>
    </comment>
    <comment ref="I40" authorId="6" shapeId="0">
      <text>
        <r>
          <rPr>
            <b/>
            <sz val="9"/>
            <color indexed="81"/>
            <rFont val="Tahoma"/>
            <family val="2"/>
          </rPr>
          <t>Ivon Patricia Jaramillo García:</t>
        </r>
        <r>
          <rPr>
            <sz val="9"/>
            <color indexed="81"/>
            <rFont val="Tahoma"/>
            <family val="2"/>
          </rPr>
          <t xml:space="preserve">
este dato sale con consulta del 07/07/2017 este sistema esta en migracion y las tasas cambiaron en su totalidad.</t>
        </r>
      </text>
    </comment>
    <comment ref="J40" authorId="6" shapeId="0">
      <text>
        <r>
          <rPr>
            <b/>
            <sz val="9"/>
            <color indexed="81"/>
            <rFont val="Tahoma"/>
            <family val="2"/>
          </rPr>
          <t>Ivon Patricia Jaramillo García:</t>
        </r>
        <r>
          <rPr>
            <sz val="9"/>
            <color indexed="81"/>
            <rFont val="Tahoma"/>
            <family val="2"/>
          </rPr>
          <t xml:space="preserve">
este dato sale con consulta del 07/07/2017 este sistema esta en migracion y las tasas cambiaron en su totalidad.</t>
        </r>
      </text>
    </comment>
    <comment ref="G44" authorId="0" shapeId="0">
      <text>
        <r>
          <rPr>
            <sz val="9"/>
            <color indexed="81"/>
            <rFont val="Tahoma"/>
            <family val="2"/>
          </rPr>
          <t xml:space="preserve">148 ofertas registradas en el portal y 193 hojas de vida registradas.
</t>
        </r>
      </text>
    </comment>
    <comment ref="I44" authorId="0" shapeId="0">
      <text>
        <r>
          <rPr>
            <b/>
            <sz val="9"/>
            <color indexed="81"/>
            <rFont val="Tahoma"/>
            <family val="2"/>
          </rPr>
          <t>187 ofertas registradas en el portal y 382 hojas de vida</t>
        </r>
        <r>
          <rPr>
            <sz val="9"/>
            <color indexed="81"/>
            <rFont val="Tahoma"/>
            <family val="2"/>
          </rPr>
          <t xml:space="preserve">
</t>
        </r>
      </text>
    </comment>
    <comment ref="J44" authorId="0" shapeId="0">
      <text>
        <r>
          <rPr>
            <b/>
            <sz val="9"/>
            <color indexed="81"/>
            <rFont val="Tahoma"/>
            <family val="2"/>
          </rPr>
          <t>90 ofertas registradas en el portal y 232 hojas de vida</t>
        </r>
        <r>
          <rPr>
            <sz val="9"/>
            <color indexed="81"/>
            <rFont val="Tahoma"/>
            <family val="2"/>
          </rPr>
          <t xml:space="preserve">
</t>
        </r>
      </text>
    </comment>
    <comment ref="J46" authorId="7" shapeId="0">
      <text>
        <r>
          <rPr>
            <b/>
            <sz val="9"/>
            <color indexed="81"/>
            <rFont val="Tahoma"/>
            <charset val="1"/>
          </rPr>
          <t>Yessica Jaramillo Roldán:</t>
        </r>
        <r>
          <rPr>
            <sz val="9"/>
            <color indexed="81"/>
            <rFont val="Tahoma"/>
            <charset val="1"/>
          </rPr>
          <t xml:space="preserve">
</t>
        </r>
        <r>
          <rPr>
            <b/>
            <sz val="9"/>
            <color indexed="81"/>
            <rFont val="Tahoma"/>
            <family val="2"/>
          </rPr>
          <t>292:</t>
        </r>
        <r>
          <rPr>
            <sz val="9"/>
            <color indexed="81"/>
            <rFont val="Tahoma"/>
            <charset val="1"/>
          </rPr>
          <t xml:space="preserve"> 137 que asistieron a congreso de bacteriología
44 que asistieron a simposio de biotecnologia
34 del 1 curso de actualizacion de planeacion y dllo
13 del 2 curso de actualizacion de planeacion y dllo
4 que asistieron a lasemana de la fac. de arquitectura 
60 que aistieron a las charlas del centro de graduados 
330: Número de graduados que participaron en las charlas programadas por las instituciones de la red enlace profesional.</t>
        </r>
      </text>
    </comment>
    <comment ref="G47" authorId="0" shapeId="0">
      <text>
        <r>
          <rPr>
            <b/>
            <sz val="9"/>
            <color indexed="81"/>
            <rFont val="Tahoma"/>
            <family val="2"/>
          </rPr>
          <t>De acuerdo a informe suministrado por el Centro de Lenguas, se formaron 96 graduados en el periodo 2016-2</t>
        </r>
        <r>
          <rPr>
            <sz val="9"/>
            <color indexed="81"/>
            <rFont val="Tahoma"/>
            <family val="2"/>
          </rPr>
          <t xml:space="preserve">
</t>
        </r>
      </text>
    </comment>
    <comment ref="I47" authorId="7" shapeId="0">
      <text>
        <r>
          <rPr>
            <b/>
            <sz val="9"/>
            <color indexed="81"/>
            <rFont val="Tahoma"/>
            <family val="2"/>
          </rPr>
          <t>Se solicitó eliminación del indicador ya que este no correspondia al logro de los objetivos del proceso</t>
        </r>
        <r>
          <rPr>
            <sz val="9"/>
            <color indexed="81"/>
            <rFont val="Tahoma"/>
            <family val="2"/>
          </rPr>
          <t xml:space="preserve">
</t>
        </r>
      </text>
    </comment>
    <comment ref="J47" authorId="0" shapeId="0">
      <text>
        <r>
          <rPr>
            <b/>
            <sz val="9"/>
            <color indexed="81"/>
            <rFont val="Tahoma"/>
            <charset val="1"/>
          </rPr>
          <t>Según informe del Centro de Lenguas, 6 graduados cursaron cursos de inglés en la cohorte de agosto-diciembre</t>
        </r>
        <r>
          <rPr>
            <sz val="9"/>
            <color indexed="81"/>
            <rFont val="Tahoma"/>
            <charset val="1"/>
          </rPr>
          <t xml:space="preserve">
</t>
        </r>
      </text>
    </comment>
    <comment ref="G48" authorId="0" shapeId="0">
      <text>
        <r>
          <rPr>
            <sz val="9"/>
            <color indexed="81"/>
            <rFont val="Tahoma"/>
            <family val="2"/>
          </rPr>
          <t>Doc Fac Admon:</t>
        </r>
        <r>
          <rPr>
            <b/>
            <sz val="9"/>
            <color indexed="81"/>
            <rFont val="Tahoma"/>
            <family val="2"/>
          </rPr>
          <t xml:space="preserve"> </t>
        </r>
        <r>
          <rPr>
            <sz val="9"/>
            <color indexed="81"/>
            <rFont val="Tahoma"/>
            <family val="2"/>
          </rPr>
          <t>17 
Doc Fac Sociales: 8
Doc Fac Arq: 26
Graduados contratistas: 39</t>
        </r>
      </text>
    </comment>
    <comment ref="I48" authorId="0" shapeId="0">
      <text>
        <r>
          <rPr>
            <b/>
            <sz val="9"/>
            <color indexed="81"/>
            <rFont val="Tahoma"/>
            <family val="2"/>
          </rPr>
          <t>Total 2017-1: 121</t>
        </r>
        <r>
          <rPr>
            <sz val="9"/>
            <color indexed="81"/>
            <rFont val="Tahoma"/>
            <family val="2"/>
          </rPr>
          <t xml:space="preserve">
docencia  49
contratistas directos   6
contratistas extension   66
Aumentaron 31 graduados vinculados laboralmente en la institución, respecto al total de graduados vinculados en 2016-2</t>
        </r>
      </text>
    </comment>
    <comment ref="J48" authorId="0" shapeId="0">
      <text>
        <r>
          <rPr>
            <b/>
            <sz val="9"/>
            <color indexed="81"/>
            <rFont val="Tahoma"/>
            <family val="2"/>
          </rPr>
          <t>Los graduados vinculados en docencia son 49
Los vinculados en extensión son 66
Los vinculados directos son 6
total: 121
Hubo un aumento de 31 graduados más en 2017, respecto al número de graduados de 2016</t>
        </r>
      </text>
    </comment>
    <comment ref="E49" authorId="2" shapeId="0">
      <text>
        <r>
          <rPr>
            <b/>
            <sz val="9"/>
            <color indexed="81"/>
            <rFont val="Tahoma"/>
            <family val="2"/>
          </rPr>
          <t>Va aumentando en un 5%</t>
        </r>
        <r>
          <rPr>
            <sz val="9"/>
            <color indexed="81"/>
            <rFont val="Tahoma"/>
            <family val="2"/>
          </rPr>
          <t xml:space="preserve">
</t>
        </r>
      </text>
    </comment>
    <comment ref="G49" authorId="7" shapeId="0">
      <text>
        <r>
          <rPr>
            <b/>
            <sz val="9"/>
            <color indexed="81"/>
            <rFont val="Tahoma"/>
            <family val="2"/>
          </rPr>
          <t>Yessica Jaramillo Roldán:</t>
        </r>
        <r>
          <rPr>
            <sz val="9"/>
            <color indexed="81"/>
            <rFont val="Tahoma"/>
            <family val="2"/>
          </rPr>
          <t xml:space="preserve">
Se cuenta con informacion reportada de graduados vinculados en la empresa Integral, de Arquitectura y Contrucció.
Está pendiente la aplicación de encuesta para actualizar información de la tasa de ocupación de los graduados.</t>
        </r>
      </text>
    </comment>
    <comment ref="I49" authorId="7" shapeId="0">
      <text>
        <r>
          <rPr>
            <b/>
            <sz val="9"/>
            <color indexed="81"/>
            <rFont val="Tahoma"/>
            <family val="2"/>
          </rPr>
          <t>13 graduados vinculados de las vacantes que se registraron en el portal en 2017</t>
        </r>
        <r>
          <rPr>
            <sz val="9"/>
            <color indexed="81"/>
            <rFont val="Tahoma"/>
            <family val="2"/>
          </rPr>
          <t xml:space="preserve">
</t>
        </r>
      </text>
    </comment>
    <comment ref="J49" authorId="0" shapeId="0">
      <text>
        <r>
          <rPr>
            <b/>
            <sz val="9"/>
            <color indexed="81"/>
            <rFont val="Tahoma"/>
            <charset val="1"/>
          </rPr>
          <t>Se mantiene la tasa de ocupación</t>
        </r>
        <r>
          <rPr>
            <sz val="9"/>
            <color indexed="81"/>
            <rFont val="Tahoma"/>
            <charset val="1"/>
          </rPr>
          <t xml:space="preserve">
</t>
        </r>
      </text>
    </comment>
    <comment ref="E50" authorId="4" shapeId="0">
      <text>
        <r>
          <rPr>
            <b/>
            <sz val="9"/>
            <color indexed="81"/>
            <rFont val="Tahoma"/>
            <family val="2"/>
          </rPr>
          <t>Medios:</t>
        </r>
        <r>
          <rPr>
            <sz val="9"/>
            <color indexed="81"/>
            <rFont val="Tahoma"/>
            <family val="2"/>
          </rPr>
          <t xml:space="preserve">
acumulado</t>
        </r>
      </text>
    </comment>
    <comment ref="I50" authorId="0" shapeId="0">
      <text>
        <r>
          <rPr>
            <b/>
            <sz val="9"/>
            <color indexed="81"/>
            <rFont val="Tahoma"/>
            <family val="2"/>
          </rPr>
          <t>Isabel Cristina Jimenez Londoño:</t>
        </r>
        <r>
          <rPr>
            <sz val="9"/>
            <color indexed="81"/>
            <rFont val="Tahoma"/>
            <family val="2"/>
          </rPr>
          <t xml:space="preserve">
39 ofertas y 72 vacantes</t>
        </r>
      </text>
    </comment>
    <comment ref="J50" authorId="7" shapeId="0">
      <text>
        <r>
          <rPr>
            <b/>
            <sz val="9"/>
            <color indexed="81"/>
            <rFont val="Tahoma"/>
            <charset val="1"/>
          </rPr>
          <t>Yessica Jaramillo Roldán:</t>
        </r>
        <r>
          <rPr>
            <sz val="9"/>
            <color indexed="81"/>
            <rFont val="Tahoma"/>
            <charset val="1"/>
          </rPr>
          <t xml:space="preserve">
90 ofertas y 140 vacantes</t>
        </r>
      </text>
    </comment>
    <comment ref="E51" authorId="4" shapeId="0">
      <text>
        <r>
          <rPr>
            <b/>
            <sz val="9"/>
            <color indexed="81"/>
            <rFont val="Tahoma"/>
            <family val="2"/>
          </rPr>
          <t>Medios:</t>
        </r>
        <r>
          <rPr>
            <sz val="9"/>
            <color indexed="81"/>
            <rFont val="Tahoma"/>
            <family val="2"/>
          </rPr>
          <t xml:space="preserve">
acumulado</t>
        </r>
      </text>
    </comment>
    <comment ref="J51" authorId="7" shapeId="0">
      <text>
        <r>
          <rPr>
            <b/>
            <sz val="9"/>
            <color indexed="81"/>
            <rFont val="Tahoma"/>
            <charset val="1"/>
          </rPr>
          <t>Yessica Jaramillo Roldán:</t>
        </r>
        <r>
          <rPr>
            <sz val="9"/>
            <color indexed="81"/>
            <rFont val="Tahoma"/>
            <charset val="1"/>
          </rPr>
          <t xml:space="preserve">
nuevas Hojas de Vida inscritas</t>
        </r>
      </text>
    </comment>
    <comment ref="J52" authorId="7" shapeId="0">
      <text>
        <r>
          <rPr>
            <b/>
            <sz val="9"/>
            <color indexed="81"/>
            <rFont val="Tahoma"/>
            <charset val="1"/>
          </rPr>
          <t>Yessica Jaramillo Roldán:</t>
        </r>
        <r>
          <rPr>
            <sz val="9"/>
            <color indexed="81"/>
            <rFont val="Tahoma"/>
            <charset val="1"/>
          </rPr>
          <t xml:space="preserve">
empresas nuevas registradas</t>
        </r>
      </text>
    </comment>
    <comment ref="D53" authorId="0" shapeId="0">
      <text>
        <r>
          <rPr>
            <b/>
            <sz val="9"/>
            <color indexed="81"/>
            <rFont val="Tahoma"/>
            <family val="2"/>
          </rPr>
          <t>en 2016</t>
        </r>
      </text>
    </comment>
    <comment ref="I53" authorId="0" shapeId="0">
      <text>
        <r>
          <rPr>
            <b/>
            <sz val="9"/>
            <color indexed="81"/>
            <rFont val="Tahoma"/>
            <family val="2"/>
          </rPr>
          <t>Isabel Cristina Jimenez Londoño:</t>
        </r>
        <r>
          <rPr>
            <sz val="9"/>
            <color indexed="81"/>
            <rFont val="Tahoma"/>
            <family val="2"/>
          </rPr>
          <t xml:space="preserve">
Se mantienen los 5 estudios de inserción y trayectoria laboral de los programas: Administración de Empresas Turísticas,Biotecnología, Construcciones Civiles, Tecnología en Delineante de Arquitectura, Tecnología en Gastronomía.</t>
        </r>
      </text>
    </comment>
    <comment ref="J53" authorId="7" shapeId="0">
      <text>
        <r>
          <rPr>
            <b/>
            <sz val="9"/>
            <color indexed="81"/>
            <rFont val="Tahoma"/>
            <charset val="1"/>
          </rPr>
          <t>Estudio de inserción y trayectoria laboral de los graduados de Arquitectura.</t>
        </r>
        <r>
          <rPr>
            <sz val="9"/>
            <color indexed="81"/>
            <rFont val="Tahoma"/>
            <charset val="1"/>
          </rPr>
          <t xml:space="preserve">
</t>
        </r>
      </text>
    </comment>
    <comment ref="I54" authorId="7" shapeId="0">
      <text>
        <r>
          <rPr>
            <sz val="9"/>
            <color indexed="81"/>
            <rFont val="Tahoma"/>
            <family val="2"/>
          </rPr>
          <t>se lograron actualizar 465 graduados mas a lo que va de 2017</t>
        </r>
        <r>
          <rPr>
            <sz val="9"/>
            <color indexed="81"/>
            <rFont val="Tahoma"/>
            <family val="2"/>
          </rPr>
          <t xml:space="preserve">
</t>
        </r>
      </text>
    </comment>
    <comment ref="J54" authorId="7" shapeId="0">
      <text>
        <r>
          <rPr>
            <b/>
            <sz val="9"/>
            <color indexed="81"/>
            <rFont val="Tahoma"/>
            <charset val="1"/>
          </rPr>
          <t>Yessica Jaramillo Roldán:</t>
        </r>
        <r>
          <rPr>
            <sz val="9"/>
            <color indexed="81"/>
            <rFont val="Tahoma"/>
            <charset val="1"/>
          </rPr>
          <t xml:space="preserve">
de 9436 graduados se tienen actualizados los datos de 5411, para un 68%.
De 2016 a 2017 se aumentó la actualización un 35,6%</t>
        </r>
      </text>
    </comment>
  </commentList>
</comments>
</file>

<file path=xl/comments2.xml><?xml version="1.0" encoding="utf-8"?>
<comments xmlns="http://schemas.openxmlformats.org/spreadsheetml/2006/main">
  <authors>
    <author>Isabel Cristina Jimenez Londoño</author>
    <author>Ángela María Gaviria Nuñez</author>
    <author>Medios</author>
  </authors>
  <commentList>
    <comment ref="I9" authorId="0" shapeId="0">
      <text>
        <r>
          <rPr>
            <b/>
            <sz val="9"/>
            <color indexed="81"/>
            <rFont val="Tahoma"/>
            <family val="2"/>
          </rPr>
          <t xml:space="preserve">Isabel Cristina Jimenez Londoño:
</t>
        </r>
        <r>
          <rPr>
            <sz val="9"/>
            <color indexed="81"/>
            <rFont val="Tahoma"/>
            <family val="2"/>
          </rPr>
          <t>2 grupos categorizados en B: Grupo de Investigación Empresarial y Turístico -GIET-</t>
        </r>
        <r>
          <rPr>
            <b/>
            <sz val="9"/>
            <color indexed="81"/>
            <rFont val="Tahoma"/>
            <family val="2"/>
          </rPr>
          <t xml:space="preserve"> </t>
        </r>
        <r>
          <rPr>
            <sz val="9"/>
            <color indexed="81"/>
            <rFont val="Tahoma"/>
            <family val="2"/>
          </rPr>
          <t xml:space="preserve">y Biociencias.
1 categorizado en C: Ambiente, Hábitat y Sostenibilidad.
1 reconocido: Estudios en Desarrollo Local y Gestión Territorial </t>
        </r>
      </text>
    </comment>
    <comment ref="J9" authorId="0" shapeId="0">
      <text>
        <r>
          <rPr>
            <b/>
            <sz val="9"/>
            <color indexed="81"/>
            <rFont val="Tahoma"/>
            <charset val="1"/>
          </rPr>
          <t>3 en categoría B (Ambienta, hábitat y sostenibilidad; GIET, Biociencias) 1 en categoría C (Estudios sobre desarrollo local y gestión territorial)</t>
        </r>
        <r>
          <rPr>
            <sz val="9"/>
            <color indexed="81"/>
            <rFont val="Tahoma"/>
            <charset val="1"/>
          </rPr>
          <t xml:space="preserve">
</t>
        </r>
      </text>
    </comment>
    <comment ref="E10" authorId="0" shapeId="0">
      <text>
        <r>
          <rPr>
            <b/>
            <sz val="9"/>
            <color indexed="81"/>
            <rFont val="Tahoma"/>
            <family val="2"/>
          </rPr>
          <t>Isabel Cristina Jimenez Londoño:</t>
        </r>
        <r>
          <rPr>
            <sz val="9"/>
            <color indexed="81"/>
            <rFont val="Tahoma"/>
            <family val="2"/>
          </rPr>
          <t xml:space="preserve">
Auxiliares/pasantes de investigación y jóvenes investigadores</t>
        </r>
      </text>
    </comment>
    <comment ref="I10" authorId="1" shapeId="0">
      <text>
        <r>
          <rPr>
            <b/>
            <sz val="9"/>
            <color indexed="81"/>
            <rFont val="Tahoma"/>
            <family val="2"/>
          </rPr>
          <t>Ángela María Gaviria Nuñez:</t>
        </r>
        <r>
          <rPr>
            <sz val="9"/>
            <color indexed="81"/>
            <rFont val="Tahoma"/>
            <family val="2"/>
          </rPr>
          <t xml:space="preserve">
236 estudiantes en semilleros:
SIARI
SICA
CITED
A+D
SI INVESTIGUEMOS
CULTURA GATRONOMICA
SIPLADES
TEJIENDO CONOCIMIENTO
AGORA
SIFACS</t>
        </r>
      </text>
    </comment>
    <comment ref="J10" authorId="0" shapeId="0">
      <text>
        <r>
          <rPr>
            <b/>
            <sz val="9"/>
            <color indexed="81"/>
            <rFont val="Tahoma"/>
            <charset val="1"/>
          </rPr>
          <t>Isabel Cristina Jimenez Londoño:</t>
        </r>
        <r>
          <rPr>
            <sz val="9"/>
            <color indexed="81"/>
            <rFont val="Tahoma"/>
            <charset val="1"/>
          </rPr>
          <t xml:space="preserve">
40 auxiliares/pasantes de investigación 3 estudiantes en semilleros.</t>
        </r>
      </text>
    </comment>
    <comment ref="I15" authorId="0" shapeId="0">
      <text>
        <r>
          <rPr>
            <b/>
            <sz val="9"/>
            <color indexed="81"/>
            <rFont val="Tahoma"/>
            <family val="2"/>
          </rPr>
          <t>Isabel Cristina Jimenez Londoño:</t>
        </r>
        <r>
          <rPr>
            <sz val="9"/>
            <color indexed="81"/>
            <rFont val="Tahoma"/>
            <family val="2"/>
          </rPr>
          <t xml:space="preserve">
Se espera publicar 5 libros para el período 2017-2. A la fecha se encuentran edición con la Remington</t>
        </r>
      </text>
    </comment>
    <comment ref="J15" authorId="1" shapeId="0">
      <text>
        <r>
          <rPr>
            <b/>
            <sz val="9"/>
            <color indexed="81"/>
            <rFont val="Tahoma"/>
            <charset val="1"/>
          </rPr>
          <t>Ángela María Gaviria Nuñez:</t>
        </r>
        <r>
          <rPr>
            <sz val="9"/>
            <color indexed="81"/>
            <rFont val="Tahoma"/>
            <charset val="1"/>
          </rPr>
          <t xml:space="preserve">
2 de Claudia, Costos, Gonzaga, Héctor, construcción.</t>
        </r>
      </text>
    </comment>
    <comment ref="I16" authorId="0" shapeId="0">
      <text>
        <r>
          <rPr>
            <b/>
            <sz val="9"/>
            <color indexed="81"/>
            <rFont val="Tahoma"/>
            <family val="2"/>
          </rPr>
          <t>Isabel Cristina Jimenez Londoño:</t>
        </r>
        <r>
          <rPr>
            <sz val="9"/>
            <color indexed="81"/>
            <rFont val="Tahoma"/>
            <family val="2"/>
          </rPr>
          <t xml:space="preserve">
- 2017. La patente LED (ULCLED), recibió en abril 6 de 2017, patente de aplicación No. 201380033445.3 por parte del State Intellectual Property Office of the People's, Republica de China
-diseño industrial SOFA y SOFACAMA</t>
        </r>
      </text>
    </comment>
    <comment ref="J16" authorId="0" shapeId="0">
      <text>
        <r>
          <rPr>
            <sz val="9"/>
            <color indexed="81"/>
            <rFont val="Tahoma"/>
            <family val="2"/>
          </rPr>
          <t>2017. La patente LED (ULCLED), recibió en abril 6 de 2017, patente de aplicación No. 201380033445.3 por parte del State Intellectual Property Office of the People's, Republica de China
-diseño industrial SOFA y SOFACAMA
4 solicitudes de patentes</t>
        </r>
      </text>
    </comment>
    <comment ref="G17" authorId="0" shapeId="0">
      <text>
        <r>
          <rPr>
            <b/>
            <sz val="9"/>
            <color indexed="81"/>
            <rFont val="Tahoma"/>
            <family val="2"/>
          </rPr>
          <t>ACAC, RED COLSI, CLACSO, ASCILA, ACIET, RITA, REDULAC, UITC</t>
        </r>
        <r>
          <rPr>
            <sz val="9"/>
            <color indexed="81"/>
            <rFont val="Tahoma"/>
            <family val="2"/>
          </rPr>
          <t xml:space="preserve">
</t>
        </r>
      </text>
    </comment>
    <comment ref="I17" authorId="0" shapeId="0">
      <text>
        <r>
          <rPr>
            <b/>
            <sz val="9"/>
            <color indexed="81"/>
            <rFont val="Tahoma"/>
            <family val="2"/>
          </rPr>
          <t>Isabel Cristina Jimenez Londoño:</t>
        </r>
        <r>
          <rPr>
            <sz val="9"/>
            <color indexed="81"/>
            <rFont val="Tahoma"/>
            <family val="2"/>
          </rPr>
          <t xml:space="preserve">
-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
</t>
        </r>
      </text>
    </comment>
    <comment ref="J17" authorId="0" shapeId="0">
      <text>
        <r>
          <rPr>
            <b/>
            <sz val="9"/>
            <color indexed="81"/>
            <rFont val="Tahoma"/>
            <charset val="1"/>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charset val="1"/>
          </rPr>
          <t xml:space="preserve">
</t>
        </r>
      </text>
    </comment>
    <comment ref="F18" authorId="2" shapeId="0">
      <text>
        <r>
          <rPr>
            <sz val="9"/>
            <color indexed="81"/>
            <rFont val="Tahoma"/>
            <family val="2"/>
          </rPr>
          <t xml:space="preserve">6 Junior
</t>
        </r>
      </text>
    </comment>
    <comment ref="G18" authorId="2" shapeId="0">
      <text>
        <r>
          <rPr>
            <sz val="9"/>
            <color indexed="81"/>
            <rFont val="Tahoma"/>
            <family val="2"/>
          </rPr>
          <t xml:space="preserve">6 Junior
</t>
        </r>
      </text>
    </comment>
    <comment ref="H18" authorId="2" shapeId="0">
      <text>
        <r>
          <rPr>
            <sz val="9"/>
            <color indexed="81"/>
            <rFont val="Tahoma"/>
            <family val="2"/>
          </rPr>
          <t xml:space="preserve">6 Junior
</t>
        </r>
      </text>
    </comment>
    <comment ref="I18" authorId="1" shapeId="0">
      <text>
        <r>
          <rPr>
            <b/>
            <sz val="9"/>
            <color indexed="81"/>
            <rFont val="Tahoma"/>
            <family val="2"/>
          </rPr>
          <t>Ángela María Gaviria Nuñez:</t>
        </r>
        <r>
          <rPr>
            <sz val="9"/>
            <color indexed="81"/>
            <rFont val="Tahoma"/>
            <family val="2"/>
          </rPr>
          <t xml:space="preserve">
6 junior 
1 Asociado</t>
        </r>
      </text>
    </comment>
    <comment ref="J18" authorId="0" shapeId="0">
      <text>
        <r>
          <rPr>
            <b/>
            <sz val="9"/>
            <color indexed="81"/>
            <rFont val="Tahoma"/>
            <family val="2"/>
          </rPr>
          <t>12 docentes clasificados en categoría Junior</t>
        </r>
        <r>
          <rPr>
            <sz val="9"/>
            <color indexed="81"/>
            <rFont val="Tahoma"/>
            <family val="2"/>
          </rPr>
          <t xml:space="preserve">
</t>
        </r>
      </text>
    </comment>
    <comment ref="K18" authorId="2" shapeId="0">
      <text>
        <r>
          <rPr>
            <b/>
            <sz val="9"/>
            <color indexed="81"/>
            <rFont val="Tahoma"/>
            <family val="2"/>
          </rPr>
          <t>7 junior
2 asociados</t>
        </r>
        <r>
          <rPr>
            <sz val="9"/>
            <color indexed="81"/>
            <rFont val="Tahoma"/>
            <family val="2"/>
          </rPr>
          <t xml:space="preserve">
</t>
        </r>
      </text>
    </comment>
    <comment ref="M18" authorId="2" shapeId="0">
      <text>
        <r>
          <rPr>
            <b/>
            <sz val="9"/>
            <color indexed="81"/>
            <rFont val="Tahoma"/>
            <family val="2"/>
          </rPr>
          <t>7 junior
2 asociados</t>
        </r>
        <r>
          <rPr>
            <sz val="9"/>
            <color indexed="81"/>
            <rFont val="Tahoma"/>
            <family val="2"/>
          </rPr>
          <t xml:space="preserve">
</t>
        </r>
      </text>
    </comment>
    <comment ref="J19" authorId="0" shapeId="0">
      <text>
        <r>
          <rPr>
            <b/>
            <sz val="9"/>
            <color indexed="81"/>
            <rFont val="Tahoma"/>
            <family val="2"/>
          </rPr>
          <t>se mantienen</t>
        </r>
        <r>
          <rPr>
            <sz val="9"/>
            <color indexed="81"/>
            <rFont val="Tahoma"/>
            <family val="2"/>
          </rPr>
          <t xml:space="preserve">
</t>
        </r>
      </text>
    </comment>
    <comment ref="J20" authorId="0" shapeId="0">
      <text>
        <r>
          <rPr>
            <b/>
            <sz val="9"/>
            <color indexed="81"/>
            <rFont val="Tahoma"/>
            <family val="2"/>
          </rPr>
          <t>se mantienen</t>
        </r>
        <r>
          <rPr>
            <sz val="9"/>
            <color indexed="81"/>
            <rFont val="Tahoma"/>
            <family val="2"/>
          </rPr>
          <t xml:space="preserve">
</t>
        </r>
      </text>
    </comment>
    <comment ref="J21" authorId="0" shapeId="0">
      <text>
        <r>
          <rPr>
            <b/>
            <sz val="9"/>
            <color indexed="81"/>
            <rFont val="Tahoma"/>
            <family val="2"/>
          </rPr>
          <t>se mantienen</t>
        </r>
        <r>
          <rPr>
            <sz val="9"/>
            <color indexed="81"/>
            <rFont val="Tahoma"/>
            <family val="2"/>
          </rPr>
          <t xml:space="preserve">
</t>
        </r>
      </text>
    </comment>
    <comment ref="J22" authorId="0" shapeId="0">
      <text>
        <r>
          <rPr>
            <sz val="9"/>
            <color indexed="81"/>
            <rFont val="Tahoma"/>
            <charset val="1"/>
          </rPr>
          <t xml:space="preserve">2 eventos de la Red Colsi, CONPEHT, Universidad Autónoma, evento de hotelería y turismo en Bolivia, ACORDES Armenia, encuentro de investigación en ciencias de la salud-Bogotá, 
encuentro ASCIET-Cartagena, encuentro ASCILA en México, Congreso del Aire en Cali.
</t>
        </r>
      </text>
    </comment>
  </commentList>
</comments>
</file>

<file path=xl/comments3.xml><?xml version="1.0" encoding="utf-8"?>
<comments xmlns="http://schemas.openxmlformats.org/spreadsheetml/2006/main">
  <authors>
    <author>Isabel Cristina Jimenez Londoño</author>
    <author>Diana Milena Bedoya Aristizabal</author>
    <author>Medios</author>
    <author>calidad</author>
  </authors>
  <commentList>
    <comment ref="G10" authorId="0" shapeId="0">
      <text>
        <r>
          <rPr>
            <b/>
            <sz val="9"/>
            <color indexed="81"/>
            <rFont val="Tahoma"/>
            <family val="2"/>
          </rPr>
          <t>Los ingresos por servicios de Extensiòn en 2015 fueron de $1.750.701.971.
Para 2016 los ingresos fueron de 1.386.028.072, LO CUAL NO MUESTRA UN INCREMENTO DE UN AÑO A OTRO</t>
        </r>
      </text>
    </comment>
    <comment ref="I10" authorId="0" shapeId="0">
      <text>
        <r>
          <rPr>
            <b/>
            <sz val="9"/>
            <color indexed="81"/>
            <rFont val="Tahoma"/>
            <family val="2"/>
          </rPr>
          <t>Del total trasladado por utilidades en el 2016 a lo trasladado en 2017-1 no ha habido aumento.</t>
        </r>
        <r>
          <rPr>
            <sz val="9"/>
            <color indexed="81"/>
            <rFont val="Tahoma"/>
            <family val="2"/>
          </rPr>
          <t xml:space="preserve">
</t>
        </r>
      </text>
    </comment>
    <comment ref="J10" authorId="0" shapeId="0">
      <text>
        <r>
          <rPr>
            <b/>
            <sz val="9"/>
            <color indexed="81"/>
            <rFont val="Tahoma"/>
            <charset val="1"/>
          </rPr>
          <t>(2017-2016)/2016</t>
        </r>
        <r>
          <rPr>
            <sz val="9"/>
            <color indexed="81"/>
            <rFont val="Tahoma"/>
            <charset val="1"/>
          </rPr>
          <t xml:space="preserve">
</t>
        </r>
      </text>
    </comment>
    <comment ref="G12" authorId="0" shapeId="0">
      <text>
        <r>
          <rPr>
            <b/>
            <sz val="9"/>
            <color indexed="81"/>
            <rFont val="Tahoma"/>
            <family val="2"/>
          </rPr>
          <t>2016-1: 966
2016-2: 615</t>
        </r>
        <r>
          <rPr>
            <sz val="9"/>
            <color indexed="81"/>
            <rFont val="Tahoma"/>
            <family val="2"/>
          </rPr>
          <t xml:space="preserve">
</t>
        </r>
      </text>
    </comment>
    <comment ref="I12" authorId="0" shapeId="0">
      <text>
        <r>
          <rPr>
            <b/>
            <sz val="9"/>
            <color indexed="81"/>
            <rFont val="Tahoma"/>
            <family val="2"/>
          </rPr>
          <t>El Centro de Lenguas de la Institución, opera actualmente el convenio interadministrativo 4600067024 de 2016, pactado con  El Municipio de Medellín - la Secretaría Suministros y Servicios, el cual tiene como objeto " Contrato interadministrativo para la prestación de  servicios educativos para la formación de ciudadanos en lenguas extranjeras.” 
La población proyectada a beneficiar en este convenio es de  863 personas, de las cuales participan y cumplen con el porcentaje de asistencia requerida, según los parámetros establecidos en este contrato 478 personas.</t>
        </r>
        <r>
          <rPr>
            <sz val="9"/>
            <color indexed="81"/>
            <rFont val="Tahoma"/>
            <family val="2"/>
          </rPr>
          <t xml:space="preserve">
</t>
        </r>
      </text>
    </comment>
    <comment ref="J12" authorId="0" shapeId="0">
      <text>
        <r>
          <rPr>
            <b/>
            <sz val="9"/>
            <color indexed="81"/>
            <rFont val="Tahoma"/>
            <family val="2"/>
          </rPr>
          <t>2017-1: 863 beneficiados por convenio</t>
        </r>
        <r>
          <rPr>
            <sz val="9"/>
            <color indexed="81"/>
            <rFont val="Tahoma"/>
            <family val="2"/>
          </rPr>
          <t xml:space="preserve">
</t>
        </r>
        <r>
          <rPr>
            <b/>
            <sz val="9"/>
            <color indexed="81"/>
            <rFont val="Tahoma"/>
            <family val="2"/>
          </rPr>
          <t>2017-2: 101 estudiantes, graduados, administrativos y comunidad externa que pagaron la matrícula para los cursos de inglés</t>
        </r>
        <r>
          <rPr>
            <sz val="9"/>
            <color indexed="81"/>
            <rFont val="Tahoma"/>
            <family val="2"/>
          </rPr>
          <t>.</t>
        </r>
      </text>
    </comment>
    <comment ref="I13" authorId="0" shapeId="0">
      <text>
        <r>
          <rPr>
            <b/>
            <sz val="9"/>
            <color indexed="81"/>
            <rFont val="Tahoma"/>
            <family val="2"/>
          </rPr>
          <t>Isabel Cristina Jimenez Londoño:</t>
        </r>
        <r>
          <rPr>
            <sz val="9"/>
            <color indexed="81"/>
            <rFont val="Tahoma"/>
            <family val="2"/>
          </rPr>
          <t xml:space="preserve">
Se realizaron 2 socializaciones de los proyectos: gestión ambiental y adultos mayores.</t>
        </r>
      </text>
    </comment>
    <comment ref="J13" authorId="0" shapeId="0">
      <text>
        <r>
          <rPr>
            <sz val="9"/>
            <color indexed="81"/>
            <rFont val="Tahoma"/>
            <charset val="1"/>
          </rPr>
          <t xml:space="preserve">Se realizaron 2 eventos realizados desde los proyectos 2017-2:
</t>
        </r>
        <r>
          <rPr>
            <b/>
            <sz val="9"/>
            <color indexed="81"/>
            <rFont val="Tahoma"/>
            <family val="2"/>
          </rPr>
          <t>1.  Participacion desde el proyecto de Víctimas
2.  Desde la Seguridad y Soberania alimentaria</t>
        </r>
        <r>
          <rPr>
            <sz val="9"/>
            <color indexed="81"/>
            <rFont val="Tahoma"/>
            <charset val="1"/>
          </rPr>
          <t xml:space="preserve">
</t>
        </r>
      </text>
    </comment>
    <comment ref="E14" authorId="1" shapeId="0">
      <text>
        <r>
          <rPr>
            <b/>
            <sz val="9"/>
            <color indexed="81"/>
            <rFont val="Tahoma"/>
            <family val="2"/>
          </rPr>
          <t>Es un indicador de AUMENTAR
Productos desarrollados a partir de la ejecucion de los convenios, como por ejemplo: destrezas, habilidades, nuevos conocimientos, metodologias, desarrolladas a partir de los convenios</t>
        </r>
      </text>
    </comment>
    <comment ref="I14" authorId="0" shapeId="0">
      <text>
        <r>
          <rPr>
            <b/>
            <sz val="9"/>
            <color indexed="81"/>
            <rFont val="Tahoma"/>
            <family val="2"/>
          </rPr>
          <t>Isabel Cristina Jimenez Londoño:</t>
        </r>
        <r>
          <rPr>
            <sz val="9"/>
            <color indexed="81"/>
            <rFont val="Tahoma"/>
            <family val="2"/>
          </rPr>
          <t xml:space="preserve">
Cátedra abierta de turismo:
Seguridad y soberanía alimentaria, apuesta de economía alternativa.
Conferencia sobre gestión ambiental.</t>
        </r>
      </text>
    </comment>
    <comment ref="J14" authorId="0" shapeId="0">
      <text>
        <r>
          <rPr>
            <b/>
            <sz val="9"/>
            <color indexed="81"/>
            <rFont val="Tahoma"/>
            <charset val="1"/>
          </rPr>
          <t>2017-2:
1.  Participacion desde el proyecto de Víctimas.
2.  Desde la Seguridad y Soberania alimentaria.
3. Investigación y capacitación dictada en Moravia</t>
        </r>
        <r>
          <rPr>
            <sz val="9"/>
            <color indexed="81"/>
            <rFont val="Tahoma"/>
            <charset val="1"/>
          </rPr>
          <t xml:space="preserve">
</t>
        </r>
      </text>
    </comment>
    <comment ref="F15" authorId="2" shapeId="0">
      <text>
        <r>
          <rPr>
            <b/>
            <sz val="9"/>
            <color indexed="81"/>
            <rFont val="Tahoma"/>
            <family val="2"/>
          </rPr>
          <t>REVIT, ARCGIS, SKETCHUP, AMADEUS</t>
        </r>
        <r>
          <rPr>
            <sz val="9"/>
            <color indexed="81"/>
            <rFont val="Tahoma"/>
            <family val="2"/>
          </rPr>
          <t xml:space="preserve">
</t>
        </r>
      </text>
    </comment>
    <comment ref="G15" authorId="1" shapeId="0">
      <text>
        <r>
          <rPr>
            <b/>
            <sz val="9"/>
            <color indexed="81"/>
            <rFont val="Tahoma"/>
            <family val="2"/>
          </rPr>
          <t>Extraido de informe de extensión académica del 20 de enero de 2017.</t>
        </r>
        <r>
          <rPr>
            <sz val="9"/>
            <color indexed="81"/>
            <rFont val="Tahoma"/>
            <family val="2"/>
          </rPr>
          <t xml:space="preserve">
81 ACTIVIDADES DEL CENTRO DE LENGUAS.
31 ACTIVIDADES FACULTADES.
2 ACTIVIDADES QUÉDATE EN COLMAYOR</t>
        </r>
      </text>
    </comment>
    <comment ref="H15" authorId="2" shapeId="0">
      <text>
        <r>
          <rPr>
            <b/>
            <sz val="9"/>
            <color indexed="81"/>
            <rFont val="Tahoma"/>
            <family val="2"/>
          </rPr>
          <t>Medios:</t>
        </r>
        <r>
          <rPr>
            <sz val="9"/>
            <color indexed="81"/>
            <rFont val="Tahoma"/>
            <family val="2"/>
          </rPr>
          <t xml:space="preserve">
1. Curso 3DS MAX Básico
2. Curso Arcgis Básico
3. Curso Arcgis Intermedio
4. Arc GIS
5. Photo Shop Básico
6. Diseño de mezclas
7. Estuco y Pintura
8. Levantamiento e interpretación de Planos
9. Mamposteria
10. Revit Básico
11. Revit mep
12. Rhinoceros
13. Seminario de avalúos
14. Sketchup</t>
        </r>
      </text>
    </comment>
    <comment ref="I15" authorId="0" shapeId="0">
      <text>
        <r>
          <rPr>
            <b/>
            <sz val="9"/>
            <color indexed="81"/>
            <rFont val="Tahoma"/>
            <family val="2"/>
          </rPr>
          <t>Isabel Cristina Jimenez Londoño:</t>
        </r>
        <r>
          <rPr>
            <sz val="9"/>
            <color indexed="81"/>
            <rFont val="Tahoma"/>
            <family val="2"/>
          </rPr>
          <t xml:space="preserve">
4 Facultad de Ciencias de la salud:
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
2 Facultad de Administración: Marketing digital (2017-1, 2017-2), Cultura de la hospitalidad local y regional.
Nota: En la medida en que el SIPEX no ha estado funcionando y no hay personas responsables de educación continua, es posible que las Facultades hayan desarrollado más actividades que no fueron reportadas.
Programas de media técnica ofertados:
1. Dibujo arquitectónico
2. Organización de eventos.
3. Organización de viajes.
4. Técnico laboral en cocina.
</t>
        </r>
      </text>
    </comment>
    <comment ref="J15" authorId="0" shapeId="0">
      <text>
        <r>
          <rPr>
            <b/>
            <sz val="9"/>
            <color indexed="81"/>
            <rFont val="Tahoma"/>
            <charset val="1"/>
          </rPr>
          <t>2017-2: 24 Actividades relacionadas en archivo  "Actividades SNIES borrador"</t>
        </r>
        <r>
          <rPr>
            <sz val="9"/>
            <color indexed="81"/>
            <rFont val="Tahoma"/>
            <charset val="1"/>
          </rPr>
          <t xml:space="preserve">
</t>
        </r>
      </text>
    </comment>
    <comment ref="G16" authorId="0" shapeId="0">
      <text>
        <r>
          <rPr>
            <b/>
            <sz val="9"/>
            <color indexed="81"/>
            <rFont val="Tahoma"/>
            <family val="2"/>
          </rPr>
          <t>traslado por utilidad:  1,369,437,158.
Traslado rendimientos financieros:  16,590,914.
TOTAL:1.386.028.072
Tomado de informe de Extensiòn y Proyecciòn social, "relaciòn traslado de utilidades</t>
        </r>
      </text>
    </comment>
    <comment ref="I16" authorId="0" shapeId="0">
      <text>
        <r>
          <rPr>
            <sz val="9"/>
            <color indexed="81"/>
            <rFont val="Tahoma"/>
            <family val="2"/>
          </rPr>
          <t>Le informo que el valor trasladado como administración "utilidad" a la Institución es por valor de $ 359,659,173. Adjunto soportes.</t>
        </r>
      </text>
    </comment>
    <comment ref="J16" authorId="0" shapeId="0">
      <text>
        <r>
          <rPr>
            <sz val="9"/>
            <color indexed="81"/>
            <rFont val="Tahoma"/>
            <charset val="1"/>
          </rPr>
          <t xml:space="preserve">Les informo que los  Ingresos percibidos por  utilidades de los convenios y contratos de Extensión y Proyección social para el año 2017 fue por valor de $1.503.884.083
</t>
        </r>
      </text>
    </comment>
    <comment ref="C17" authorId="1" shapeId="0">
      <text>
        <r>
          <rPr>
            <b/>
            <sz val="9"/>
            <color indexed="81"/>
            <rFont val="Tahoma"/>
            <family val="2"/>
          </rPr>
          <t>Es un indicador en relación a convenios y  de aumentar,la base actual es el convenio que se tienen con   PIT</t>
        </r>
        <r>
          <rPr>
            <sz val="9"/>
            <color indexed="81"/>
            <rFont val="Tahoma"/>
            <family val="2"/>
          </rPr>
          <t xml:space="preserve">
</t>
        </r>
      </text>
    </comment>
    <comment ref="G17" authorId="0" shapeId="0">
      <text>
        <r>
          <rPr>
            <sz val="9"/>
            <color indexed="81"/>
            <rFont val="Tahoma"/>
            <family val="2"/>
          </rPr>
          <t xml:space="preserve">Medellìn Gourmet-IUCMA
UPB-IUCMA
Universidad Pinar del Rio, Cuba-IUCMA
</t>
        </r>
      </text>
    </comment>
    <comment ref="I17" authorId="0" shapeId="0">
      <text>
        <r>
          <rPr>
            <b/>
            <sz val="9"/>
            <color indexed="81"/>
            <rFont val="Tahoma"/>
            <family val="2"/>
          </rPr>
          <t>Convenios: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t>
        </r>
        <r>
          <rPr>
            <sz val="9"/>
            <color indexed="81"/>
            <rFont val="Tahoma"/>
            <family val="2"/>
          </rPr>
          <t xml:space="preserve">
</t>
        </r>
      </text>
    </comment>
    <comment ref="J17" authorId="0" shapeId="0">
      <text>
        <r>
          <rPr>
            <sz val="9"/>
            <color indexed="81"/>
            <rFont val="Tahoma"/>
            <charset val="1"/>
          </rPr>
          <t xml:space="preserve">Primer Semestre 2017: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
Segundo Semestre 2017:
4.Unión Temporal Turismo y Paz para la ejecución de contrato FONTUR para capacitar los Colegios Amigos del Turismo de todo el país
5.Acuerdo de Voluntades con la Secretaría de la Juventud del Municipio de Medellín-programa Medellín en la Cabeza
</t>
        </r>
      </text>
    </comment>
    <comment ref="A18" authorId="3" shapeId="0">
      <text>
        <r>
          <rPr>
            <b/>
            <sz val="9"/>
            <color indexed="81"/>
            <rFont val="Tahoma"/>
            <family val="2"/>
          </rPr>
          <t>En millones de pesos</t>
        </r>
      </text>
    </comment>
    <comment ref="I18" authorId="0" shapeId="0">
      <text>
        <r>
          <rPr>
            <sz val="9"/>
            <color indexed="81"/>
            <rFont val="Tahoma"/>
            <family val="2"/>
          </rPr>
          <t xml:space="preserve">Ingresos convenio por Extensión con Gerencia: </t>
        </r>
        <r>
          <rPr>
            <b/>
            <sz val="9"/>
            <color indexed="81"/>
            <rFont val="Tahoma"/>
            <family val="2"/>
          </rPr>
          <t>455,600,000</t>
        </r>
        <r>
          <rPr>
            <sz val="9"/>
            <color indexed="81"/>
            <rFont val="Tahoma"/>
            <family val="2"/>
          </rPr>
          <t xml:space="preserve">
Ingresos contrato ISVIMED: </t>
        </r>
        <r>
          <rPr>
            <b/>
            <sz val="9"/>
            <color indexed="81"/>
            <rFont val="Tahoma"/>
            <family val="2"/>
          </rPr>
          <t>1,264,394,080</t>
        </r>
        <r>
          <rPr>
            <sz val="9"/>
            <color indexed="81"/>
            <rFont val="Tahoma"/>
            <family val="2"/>
          </rPr>
          <t xml:space="preserve">
UVA: 800,000,000
1 ADICIÓN 514,272,383
</t>
        </r>
        <r>
          <rPr>
            <b/>
            <sz val="9"/>
            <color indexed="81"/>
            <rFont val="Tahoma"/>
            <family val="2"/>
          </rPr>
          <t>2 ADICIÓN 789,373,621</t>
        </r>
        <r>
          <rPr>
            <sz val="9"/>
            <color indexed="81"/>
            <rFont val="Tahoma"/>
            <family val="2"/>
          </rPr>
          <t xml:space="preserve">
TOTAL: 2.103.646.004</t>
        </r>
      </text>
    </comment>
    <comment ref="J18" authorId="0" shapeId="0">
      <text>
        <r>
          <rPr>
            <b/>
            <sz val="9"/>
            <color indexed="81"/>
            <rFont val="Tahoma"/>
            <family val="2"/>
          </rPr>
          <t>Total ingresos brutos
2017-1: $2.509.367.701
2017-2: $4.794.374.136</t>
        </r>
        <r>
          <rPr>
            <sz val="9"/>
            <color indexed="81"/>
            <rFont val="Tahoma"/>
            <family val="2"/>
          </rPr>
          <t xml:space="preserve">
</t>
        </r>
        <r>
          <rPr>
            <b/>
            <sz val="9"/>
            <color indexed="81"/>
            <rFont val="Tahoma"/>
            <family val="2"/>
          </rPr>
          <t>TOTAL: $7.303.741.837</t>
        </r>
      </text>
    </comment>
    <comment ref="C19" authorId="1" shapeId="0">
      <text>
        <r>
          <rPr>
            <b/>
            <sz val="9"/>
            <color indexed="81"/>
            <rFont val="Tahoma"/>
            <family val="2"/>
          </rPr>
          <t xml:space="preserve">Es un indicador en relación a convenios y  de aumentar.
</t>
        </r>
        <r>
          <rPr>
            <sz val="9"/>
            <color indexed="81"/>
            <rFont val="Tahoma"/>
            <family val="2"/>
          </rPr>
          <t xml:space="preserve">
</t>
        </r>
      </text>
    </comment>
    <comment ref="G19" authorId="0" shapeId="0">
      <text>
        <r>
          <rPr>
            <b/>
            <sz val="9"/>
            <color indexed="81"/>
            <rFont val="Tahoma"/>
            <family val="2"/>
          </rPr>
          <t xml:space="preserve">1. UVA San Javier
2. Gerencia de servicios pùblicos de la Gobernaciòn.
</t>
        </r>
      </text>
    </comment>
    <comment ref="I19" authorId="0" shapeId="0">
      <text>
        <r>
          <rPr>
            <b/>
            <sz val="9"/>
            <color indexed="81"/>
            <rFont val="Tahoma"/>
            <family val="2"/>
          </rPr>
          <t>1. Extensión con Gerencia.
2. Contrato No 203 de 2017 desarrollado con el ISVIMED</t>
        </r>
        <r>
          <rPr>
            <sz val="9"/>
            <color indexed="81"/>
            <rFont val="Tahoma"/>
            <family val="2"/>
          </rPr>
          <t xml:space="preserve">
</t>
        </r>
        <r>
          <rPr>
            <b/>
            <sz val="9"/>
            <color indexed="81"/>
            <rFont val="Tahoma"/>
            <family val="2"/>
          </rPr>
          <t>3. Interventoría Técnica, administrativa y financiera, jurídica y ambiental, para la construcción de la UVA-Unidad de Vida Articulada San Javier, Medellín</t>
        </r>
      </text>
    </comment>
    <comment ref="J19" authorId="0" shapeId="0">
      <text>
        <r>
          <rPr>
            <b/>
            <sz val="9"/>
            <color indexed="81"/>
            <rFont val="Tahoma"/>
            <charset val="1"/>
          </rPr>
          <t>2017-1: 3</t>
        </r>
        <r>
          <rPr>
            <sz val="9"/>
            <color indexed="81"/>
            <rFont val="Tahoma"/>
            <charset val="1"/>
          </rPr>
          <t xml:space="preserve">
</t>
        </r>
        <r>
          <rPr>
            <b/>
            <sz val="9"/>
            <color indexed="81"/>
            <rFont val="Tahoma"/>
            <family val="2"/>
          </rPr>
          <t xml:space="preserve">2017-2: 3 </t>
        </r>
        <r>
          <rPr>
            <sz val="9"/>
            <color indexed="81"/>
            <rFont val="Tahoma"/>
            <charset val="1"/>
          </rPr>
          <t>(con el Departamento de Gerencia de Servicios Públicos)</t>
        </r>
      </text>
    </comment>
    <comment ref="I20" authorId="0" shapeId="0">
      <text>
        <r>
          <rPr>
            <b/>
            <sz val="9"/>
            <color indexed="81"/>
            <rFont val="Tahoma"/>
            <family val="2"/>
          </rPr>
          <t>Isabel Cristina Jimenez Londoño:</t>
        </r>
        <r>
          <rPr>
            <sz val="9"/>
            <color indexed="81"/>
            <rFont val="Tahoma"/>
            <family val="2"/>
          </rPr>
          <t xml:space="preserve">
Se van a firmar 3 convenios para el segundo semestre: prototipo Big Data, bases de datos Big Data y Micrositio.</t>
        </r>
      </text>
    </comment>
    <comment ref="J20" authorId="0" shapeId="0">
      <text>
        <r>
          <rPr>
            <b/>
            <sz val="9"/>
            <color indexed="81"/>
            <rFont val="Tahoma"/>
            <family val="2"/>
          </rPr>
          <t>NO FUE REPORTADA LA INFORMACIÓN POR PARTE DE LA DECANATURA DE LA FACULTAD</t>
        </r>
        <r>
          <rPr>
            <sz val="9"/>
            <color indexed="81"/>
            <rFont val="Tahoma"/>
          </rPr>
          <t xml:space="preserve">.
</t>
        </r>
      </text>
    </comment>
    <comment ref="G21" authorId="0" shapeId="0">
      <text>
        <r>
          <rPr>
            <b/>
            <sz val="9"/>
            <color indexed="81"/>
            <rFont val="Tahoma"/>
            <family val="2"/>
          </rPr>
          <t>Trabajos de grado asesorados en emprendimiento</t>
        </r>
        <r>
          <rPr>
            <sz val="9"/>
            <color indexed="81"/>
            <rFont val="Tahoma"/>
            <family val="2"/>
          </rPr>
          <t xml:space="preserve">
lazaro</t>
        </r>
      </text>
    </comment>
    <comment ref="I21" authorId="0" shapeId="0">
      <text>
        <r>
          <rPr>
            <b/>
            <sz val="9"/>
            <color indexed="81"/>
            <rFont val="Tahoma"/>
            <family val="2"/>
          </rPr>
          <t xml:space="preserve">Isabel Cristina Jimenez Londoño:
Proyectos asesorados: </t>
        </r>
        <r>
          <rPr>
            <sz val="9"/>
            <color indexed="81"/>
            <rFont val="Tahoma"/>
            <family val="2"/>
          </rPr>
          <t xml:space="preserve">
1. Fac de Administración: Sushi O'Clock
2. Fac Ciencias Sociales: Modelo de huertas agroecológicas comunales en instituciones educativas de Amagá.
</t>
        </r>
        <r>
          <rPr>
            <b/>
            <sz val="9"/>
            <color indexed="81"/>
            <rFont val="Tahoma"/>
            <family val="2"/>
          </rPr>
          <t>Proyectos acompañados modalidad práctica:</t>
        </r>
        <r>
          <rPr>
            <sz val="9"/>
            <color indexed="81"/>
            <rFont val="Tahoma"/>
            <family val="2"/>
          </rPr>
          <t xml:space="preserve">
Administración de Empresas Turísticas: 4
Tecnología en Gestión de Servicios Gastronómicos: 4
Planeación y Desarrollo Social: 1</t>
        </r>
      </text>
    </comment>
    <comment ref="J21" authorId="0" shapeId="0">
      <text>
        <r>
          <rPr>
            <b/>
            <sz val="9"/>
            <color indexed="81"/>
            <rFont val="Tahoma"/>
            <family val="2"/>
          </rPr>
          <t>Isabel Cristina Jimenez Londoño:
Se presentó la misma información del período 2017-1, ya que a la fecha de evaluación del Plan no se encontraba la persona encargada del tema de emprendimiento.</t>
        </r>
      </text>
    </comment>
    <comment ref="C22" authorId="1" shapeId="0">
      <text>
        <r>
          <rPr>
            <b/>
            <sz val="9"/>
            <color indexed="81"/>
            <rFont val="Tahoma"/>
            <family val="2"/>
          </rPr>
          <t xml:space="preserve">convenios con empresas manejada por Lazaro
</t>
        </r>
      </text>
    </comment>
    <comment ref="I22" authorId="0" shapeId="0">
      <text>
        <r>
          <rPr>
            <b/>
            <sz val="9"/>
            <color indexed="81"/>
            <rFont val="Tahoma"/>
            <family val="2"/>
          </rPr>
          <t>Isabel Cristina Jimenez Londoño:</t>
        </r>
        <r>
          <rPr>
            <sz val="9"/>
            <color indexed="81"/>
            <rFont val="Tahoma"/>
            <family val="2"/>
          </rPr>
          <t xml:space="preserve">
En trámite de formalización:
Parque E
Cedezo Robledo (activo verbalmente)
Banco de las Oportunidades (activo verbalmente)</t>
        </r>
      </text>
    </comment>
    <comment ref="J22" authorId="0" shapeId="0">
      <text>
        <r>
          <rPr>
            <b/>
            <sz val="9"/>
            <color indexed="81"/>
            <rFont val="Tahoma"/>
            <family val="2"/>
          </rPr>
          <t>Isabel Cristina Jimenez Londoño:</t>
        </r>
        <r>
          <rPr>
            <sz val="9"/>
            <color indexed="81"/>
            <rFont val="Tahoma"/>
            <family val="2"/>
          </rPr>
          <t xml:space="preserve">
Se presentó la misma información del período 2017-1, ya que a la fecha de evaluación del Plan no se encontraba la persona encargada del tema de emprendimiento.</t>
        </r>
      </text>
    </comment>
    <comment ref="C23" authorId="1" shapeId="0">
      <text>
        <r>
          <rPr>
            <b/>
            <sz val="9"/>
            <color indexed="81"/>
            <rFont val="Tahoma"/>
            <family val="2"/>
          </rPr>
          <t>El indicador es en tèrminos de servicios prestados, para incluir todo tipo de educación, sea charla, diplomado, asesoria. Es de mantener y aumentar uno al año.</t>
        </r>
        <r>
          <rPr>
            <sz val="9"/>
            <color indexed="81"/>
            <rFont val="Tahoma"/>
            <family val="2"/>
          </rPr>
          <t xml:space="preserve">
</t>
        </r>
      </text>
    </comment>
    <comment ref="G23" authorId="1" shapeId="0">
      <text>
        <r>
          <rPr>
            <sz val="9"/>
            <color indexed="81"/>
            <rFont val="Tahoma"/>
            <family val="2"/>
          </rPr>
          <t>Tomado de informe de Extensión Académica, enero 20 de 2017.
20 actividades realizadas por la Facultad de Ciencias de la Salud</t>
        </r>
      </text>
    </comment>
    <comment ref="I23" authorId="0" shapeId="0">
      <text>
        <r>
          <rPr>
            <b/>
            <sz val="9"/>
            <color indexed="81"/>
            <rFont val="Tahoma"/>
            <family val="2"/>
          </rPr>
          <t>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t>
        </r>
        <r>
          <rPr>
            <sz val="9"/>
            <color indexed="81"/>
            <rFont val="Tahoma"/>
            <family val="2"/>
          </rPr>
          <t xml:space="preserve">
</t>
        </r>
      </text>
    </comment>
    <comment ref="J23" authorId="0" shapeId="0">
      <text>
        <r>
          <rPr>
            <b/>
            <sz val="9"/>
            <color indexed="81"/>
            <rFont val="Tahoma"/>
            <charset val="1"/>
          </rPr>
          <t>2017-2: 7
1. ACTUALIZACIÓN EN TOMA DE MUESTRAS CLÍNICAS.
2. BANCO DE SANGRE.
3. II Congreso Internacional de Bacteriología y Laboratorio Clínico, Actualidad, desafíos y compromiso.
4. III SIMPOSIO INTERNACIONAL DE BIOTECNOLOGIA.
5. MANEJO ESTADÍSTICO DE BASES DE DATOS BIOLÓGICAS.
6. ACTUALIZACIÓN EN TOMA DE MUESTRAS CLÍNICAS .
7. XXIII CONGRESO DE ESTUDIANTES DE PRÁCTICA PROFESIONAL DE LA FACULTAD DE CIENCIAS DE LA SALUD.</t>
        </r>
      </text>
    </comment>
    <comment ref="C24" authorId="1" shapeId="0">
      <text>
        <r>
          <rPr>
            <b/>
            <sz val="9"/>
            <color indexed="81"/>
            <rFont val="Tahoma"/>
            <family val="2"/>
          </rPr>
          <t>La proyección del indicador esta basada en términios de muestras. De acuerdo a la capacidad instalada de LACMA que es de 1080 muestras.</t>
        </r>
      </text>
    </comment>
    <comment ref="J24" authorId="0" shapeId="0">
      <text>
        <r>
          <rPr>
            <b/>
            <sz val="9"/>
            <color indexed="81"/>
            <rFont val="Tahoma"/>
            <charset val="1"/>
          </rPr>
          <t>Número total de muestras en el año</t>
        </r>
        <r>
          <rPr>
            <sz val="9"/>
            <color indexed="81"/>
            <rFont val="Tahoma"/>
            <charset val="1"/>
          </rPr>
          <t xml:space="preserve">
</t>
        </r>
      </text>
    </comment>
    <comment ref="I27" authorId="0" shapeId="0">
      <text>
        <r>
          <rPr>
            <b/>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t>
        </r>
      </text>
    </comment>
    <comment ref="C29" authorId="2" shapeId="0">
      <text>
        <r>
          <rPr>
            <b/>
            <sz val="9"/>
            <color indexed="81"/>
            <rFont val="Tahoma"/>
            <family val="2"/>
          </rPr>
          <t>Medios:</t>
        </r>
        <r>
          <rPr>
            <sz val="9"/>
            <color indexed="81"/>
            <rFont val="Tahoma"/>
            <family val="2"/>
          </rPr>
          <t xml:space="preserve">
Eventos tales como charlas, talleres, e intervenciones en sectores deprimidos de la ciudad</t>
        </r>
      </text>
    </comment>
    <comment ref="G29" authorId="0" shapeId="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9" authorId="0" shapeId="0">
      <text>
        <r>
          <rPr>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-21 ACTIVIDADES DESARROLLADAS POR LA FAC. DE CIENCIAS DE LA SALUD</t>
        </r>
      </text>
    </comment>
    <comment ref="J29" authorId="0" shapeId="0">
      <text>
        <r>
          <rPr>
            <b/>
            <sz val="9"/>
            <color indexed="81"/>
            <rFont val="Tahoma"/>
            <charset val="1"/>
          </rPr>
          <t>1. Planeación territorial.
2. Fortalecimiento de organizaciones sociales y comunitarias.
3. La calidad del aire.
4. Participación ciudadana: eje del desarrollo social.
5. Curso en Moravia</t>
        </r>
        <r>
          <rPr>
            <sz val="9"/>
            <color indexed="81"/>
            <rFont val="Tahoma"/>
            <charset val="1"/>
          </rPr>
          <t xml:space="preserve">
</t>
        </r>
      </text>
    </comment>
  </commentList>
</comments>
</file>

<file path=xl/comments4.xml><?xml version="1.0" encoding="utf-8"?>
<comments xmlns="http://schemas.openxmlformats.org/spreadsheetml/2006/main">
  <authors>
    <author>Isabel Cristina Jimenez Londoño</author>
    <author>Robinson Restrepo García</author>
    <author>Tatiana Alvarez</author>
    <author>Robinson  Garcia</author>
  </authors>
  <commentList>
    <comment ref="A10" authorId="0" shapeId="0">
      <text>
        <r>
          <rPr>
            <b/>
            <sz val="9"/>
            <color indexed="81"/>
            <rFont val="Tahoma"/>
            <family val="2"/>
          </rPr>
          <t>eventos, experiencias</t>
        </r>
        <r>
          <rPr>
            <sz val="9"/>
            <color indexed="81"/>
            <rFont val="Tahoma"/>
            <family val="2"/>
          </rPr>
          <t xml:space="preserve">
</t>
        </r>
      </text>
    </comment>
    <comment ref="D13" authorId="0" shapeId="0">
      <text>
        <r>
          <rPr>
            <b/>
            <sz val="9"/>
            <color indexed="81"/>
            <rFont val="Tahoma"/>
            <charset val="1"/>
          </rPr>
          <t>2015 y feb de 2016</t>
        </r>
        <r>
          <rPr>
            <sz val="9"/>
            <color indexed="81"/>
            <rFont val="Tahoma"/>
            <charset val="1"/>
          </rPr>
          <t xml:space="preserve">
</t>
        </r>
      </text>
    </comment>
    <comment ref="I13" authorId="1" shapeId="0">
      <text>
        <r>
          <rPr>
            <b/>
            <sz val="9"/>
            <color indexed="81"/>
            <rFont val="Tahoma"/>
            <family val="2"/>
          </rPr>
          <t>Robinson Restrepo García:</t>
        </r>
        <r>
          <rPr>
            <sz val="9"/>
            <color indexed="81"/>
            <rFont val="Tahoma"/>
            <family val="2"/>
          </rPr>
          <t xml:space="preserve">
Cuatro estudiantes del instituto Politécnico Nacional de México realizando pasantía académica en la Facultad de Administración y Ciencias de la Salud.</t>
        </r>
      </text>
    </comment>
    <comment ref="J13" authorId="0" shapeId="0">
      <text>
        <r>
          <rPr>
            <b/>
            <sz val="9"/>
            <color indexed="81"/>
            <rFont val="Tahoma"/>
            <charset val="1"/>
          </rPr>
          <t>según informe de 24 de nov de 2017</t>
        </r>
        <r>
          <rPr>
            <sz val="9"/>
            <color indexed="81"/>
            <rFont val="Tahoma"/>
            <charset val="1"/>
          </rPr>
          <t xml:space="preserve">
10 Estudiantes para el evento Global Village y 30 estudiantes entrantes de la escuela de verano ìtacas.</t>
        </r>
      </text>
    </comment>
    <comment ref="J14" authorId="0" shapeId="0">
      <text>
        <r>
          <rPr>
            <b/>
            <sz val="9"/>
            <color indexed="81"/>
            <rFont val="Tahoma"/>
            <charset val="1"/>
          </rPr>
          <t>Extraído de informe de Internacionalización del 24 de nov de 2017</t>
        </r>
        <r>
          <rPr>
            <sz val="9"/>
            <color indexed="81"/>
            <rFont val="Tahoma"/>
            <charset val="1"/>
          </rPr>
          <t xml:space="preserve">
</t>
        </r>
      </text>
    </comment>
    <comment ref="J15" authorId="0" shapeId="0">
      <text>
        <r>
          <rPr>
            <b/>
            <sz val="9"/>
            <color indexed="81"/>
            <rFont val="Tahoma"/>
            <charset val="1"/>
          </rPr>
          <t>estudiantes en movilidad saliente en todo el año, según informe del 24 de noviembre</t>
        </r>
        <r>
          <rPr>
            <sz val="9"/>
            <color indexed="81"/>
            <rFont val="Tahoma"/>
            <charset val="1"/>
          </rPr>
          <t xml:space="preserve">
</t>
        </r>
      </text>
    </comment>
    <comment ref="I16" authorId="2" shapeId="0">
      <text>
        <r>
          <rPr>
            <b/>
            <sz val="9"/>
            <color indexed="81"/>
            <rFont val="Tahoma"/>
            <family val="2"/>
          </rPr>
          <t>Tatiana Alvarez:</t>
        </r>
        <r>
          <rPr>
            <sz val="9"/>
            <color indexed="81"/>
            <rFont val="Tahoma"/>
            <family val="2"/>
          </rPr>
          <t xml:space="preserve">
Hugo villa - Cuba
Claudia Gonzales - Mexico
Carolina Espinal - Bolivia
Maria Leivy - Mexico</t>
        </r>
      </text>
    </comment>
    <comment ref="J16" authorId="0" shapeId="0">
      <text>
        <r>
          <rPr>
            <b/>
            <sz val="9"/>
            <color indexed="81"/>
            <rFont val="Tahoma"/>
            <charset val="1"/>
          </rPr>
          <t>total de docentes salientes en el año según informe del 24 de nov de 2017</t>
        </r>
        <r>
          <rPr>
            <sz val="9"/>
            <color indexed="81"/>
            <rFont val="Tahoma"/>
            <charset val="1"/>
          </rPr>
          <t xml:space="preserve">
</t>
        </r>
      </text>
    </comment>
    <comment ref="G17" authorId="3" shapeId="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7" authorId="1" shapeId="0">
      <text>
        <r>
          <rPr>
            <b/>
            <sz val="9"/>
            <color indexed="81"/>
            <rFont val="Tahoma"/>
            <family val="2"/>
          </rPr>
          <t>Robinson Restrepo García:</t>
        </r>
        <r>
          <rPr>
            <sz val="9"/>
            <color indexed="81"/>
            <rFont val="Tahoma"/>
            <family val="2"/>
          </rPr>
          <t xml:space="preserve">
1. Estudiantes de AIESEC.
</t>
        </r>
      </text>
    </comment>
    <comment ref="J17" authorId="1" shapeId="0">
      <text>
        <r>
          <rPr>
            <b/>
            <sz val="9"/>
            <color indexed="81"/>
            <rFont val="Tahoma"/>
            <charset val="1"/>
          </rPr>
          <t>Robinson Restrepo García:</t>
        </r>
        <r>
          <rPr>
            <sz val="9"/>
            <color indexed="81"/>
            <rFont val="Tahoma"/>
            <charset val="1"/>
          </rPr>
          <t xml:space="preserve">
2017-1: 1
2017-2: 3 conversatorios con la escuela de verano, Ciudad Global, AIESEC</t>
        </r>
      </text>
    </comment>
    <comment ref="I18" authorId="1" shapeId="0">
      <text>
        <r>
          <rPr>
            <b/>
            <sz val="9"/>
            <color indexed="81"/>
            <rFont val="Tahoma"/>
            <family val="2"/>
          </rPr>
          <t>Robinson Restrepo García:</t>
        </r>
        <r>
          <rPr>
            <sz val="9"/>
            <color indexed="81"/>
            <rFont val="Tahoma"/>
            <family val="2"/>
          </rPr>
          <t xml:space="preserve">
1. Workshop de turismo.
2. Profesor Alejandro Crojethovich</t>
        </r>
      </text>
    </comment>
    <comment ref="J18" authorId="1" shapeId="0">
      <text>
        <r>
          <rPr>
            <b/>
            <sz val="9"/>
            <color indexed="81"/>
            <rFont val="Tahoma"/>
            <charset val="1"/>
          </rPr>
          <t>Robinson Restrepo García:</t>
        </r>
        <r>
          <rPr>
            <sz val="9"/>
            <color indexed="81"/>
            <rFont val="Tahoma"/>
            <charset val="1"/>
          </rPr>
          <t xml:space="preserve">
2017-1: 2
2017-2: 4 Escuela de verano, Ciuad Global, seminario de la sostenibildiad un punto de encuentro, Congreso de Biotecnologìa</t>
        </r>
      </text>
    </comment>
    <comment ref="G19" authorId="3" shapeId="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9" authorId="1" shapeId="0">
      <text>
        <r>
          <rPr>
            <b/>
            <sz val="9"/>
            <color indexed="81"/>
            <rFont val="Tahoma"/>
            <family val="2"/>
          </rPr>
          <t>Robinson Restrepo García:</t>
        </r>
        <r>
          <rPr>
            <sz val="9"/>
            <color indexed="81"/>
            <rFont val="Tahoma"/>
            <family val="2"/>
          </rPr>
          <t xml:space="preserve">
1. Estudiantes de AIESEC.
</t>
        </r>
      </text>
    </comment>
    <comment ref="J19" authorId="1" shapeId="0">
      <text>
        <r>
          <rPr>
            <b/>
            <sz val="9"/>
            <color indexed="81"/>
            <rFont val="Tahoma"/>
            <charset val="1"/>
          </rPr>
          <t>Robinson Restrepo García:</t>
        </r>
        <r>
          <rPr>
            <sz val="9"/>
            <color indexed="81"/>
            <rFont val="Tahoma"/>
            <charset val="1"/>
          </rPr>
          <t xml:space="preserve">
2017-1: 1
2017-2: 3 conversatorios con la escuela de verano, Ciudad Global, AIESEC</t>
        </r>
      </text>
    </comment>
    <comment ref="G20" authorId="3" shapeId="0">
      <text>
        <r>
          <rPr>
            <b/>
            <sz val="9"/>
            <color indexed="81"/>
            <rFont val="Tahoma"/>
            <family val="2"/>
          </rPr>
          <t>Robinson  Garcia:</t>
        </r>
        <r>
          <rPr>
            <sz val="9"/>
            <color indexed="81"/>
            <rFont val="Tahoma"/>
            <family val="2"/>
          </rPr>
          <t xml:space="preserve">
Mesa de Internacionalización
Proyecto de movilidad entrante y saliente</t>
        </r>
      </text>
    </comment>
    <comment ref="I20" authorId="1" shapeId="0">
      <text>
        <r>
          <rPr>
            <b/>
            <sz val="9"/>
            <color indexed="81"/>
            <rFont val="Tahoma"/>
            <family val="2"/>
          </rPr>
          <t>Robinson Restrepo García:</t>
        </r>
        <r>
          <rPr>
            <sz val="9"/>
            <color indexed="81"/>
            <rFont val="Tahoma"/>
            <family val="2"/>
          </rPr>
          <t xml:space="preserve">
Convenio 161 para el fomento a la movilidad entrante y saliente en investigación</t>
        </r>
      </text>
    </comment>
    <comment ref="J20" authorId="1" shapeId="0">
      <text>
        <r>
          <rPr>
            <b/>
            <sz val="9"/>
            <color indexed="81"/>
            <rFont val="Tahoma"/>
            <family val="2"/>
          </rPr>
          <t>Robinson Restrepo García:</t>
        </r>
        <r>
          <rPr>
            <sz val="9"/>
            <color indexed="81"/>
            <rFont val="Tahoma"/>
            <family val="2"/>
          </rPr>
          <t xml:space="preserve">
Se mantiene Convenio 161 para el fomento a la movilidad entrante y saliente en investigación</t>
        </r>
      </text>
    </comment>
    <comment ref="G22" authorId="3" shapeId="0">
      <text>
        <r>
          <rPr>
            <b/>
            <sz val="9"/>
            <color indexed="81"/>
            <rFont val="Tahoma"/>
            <family val="2"/>
          </rPr>
          <t>Robinson  Garcia:</t>
        </r>
        <r>
          <rPr>
            <sz val="9"/>
            <color indexed="81"/>
            <rFont val="Tahoma"/>
            <family val="2"/>
          </rPr>
          <t xml:space="preserve">
(Science Direct // EBSCO) </t>
        </r>
      </text>
    </comment>
    <comment ref="I22" authorId="0" shapeId="0">
      <text>
        <r>
          <rPr>
            <b/>
            <sz val="9"/>
            <color indexed="81"/>
            <rFont val="Tahoma"/>
            <family val="2"/>
          </rPr>
          <t>Isabel Cristina Jimenez Londoño:</t>
        </r>
        <r>
          <rPr>
            <sz val="9"/>
            <color indexed="81"/>
            <rFont val="Tahoma"/>
            <family val="2"/>
          </rPr>
          <t xml:space="preserve">
OMT
las demás están  en estudios previos. Se espera adquir las demás bases de datos en agosto .</t>
        </r>
      </text>
    </comment>
    <comment ref="J22" authorId="0" shapeId="0">
      <text>
        <r>
          <rPr>
            <b/>
            <sz val="9"/>
            <color indexed="81"/>
            <rFont val="Tahoma"/>
            <charset val="1"/>
          </rPr>
          <t xml:space="preserve">Science Direct, EBSCO, </t>
        </r>
        <r>
          <rPr>
            <sz val="9"/>
            <color indexed="81"/>
            <rFont val="Tahoma"/>
            <charset val="1"/>
          </rPr>
          <t xml:space="preserve">
</t>
        </r>
      </text>
    </comment>
    <comment ref="G23" authorId="3" shapeId="0">
      <text>
        <r>
          <rPr>
            <b/>
            <sz val="9"/>
            <color indexed="81"/>
            <rFont val="Tahoma"/>
            <family val="2"/>
          </rPr>
          <t>Robinson  Garcia:</t>
        </r>
        <r>
          <rPr>
            <sz val="9"/>
            <color indexed="81"/>
            <rFont val="Tahoma"/>
            <family val="2"/>
          </rPr>
          <t xml:space="preserve">
24 devoluciones de experiencias académicas</t>
        </r>
      </text>
    </comment>
    <comment ref="I23" authorId="1" shapeId="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J23" authorId="1" shapeId="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G25" authorId="0" shapeId="0">
      <text>
        <r>
          <rPr>
            <b/>
            <sz val="9"/>
            <color indexed="81"/>
            <rFont val="Tahoma"/>
            <family val="2"/>
          </rPr>
          <t>Robinson  Garcia:
se realizarán en marzo de 2017, ya que en 2016 se pospusieron por la restauración del auditorio</t>
        </r>
        <r>
          <rPr>
            <sz val="9"/>
            <color indexed="81"/>
            <rFont val="Tahoma"/>
            <family val="2"/>
          </rPr>
          <t xml:space="preserve">
</t>
        </r>
      </text>
    </comment>
    <comment ref="I25" authorId="1" shapeId="0">
      <text>
        <r>
          <rPr>
            <b/>
            <sz val="9"/>
            <color indexed="81"/>
            <rFont val="Tahoma"/>
            <family val="2"/>
          </rPr>
          <t>Robinson Restrepo García:</t>
        </r>
        <r>
          <rPr>
            <sz val="9"/>
            <color indexed="81"/>
            <rFont val="Tahoma"/>
            <family val="2"/>
          </rPr>
          <t xml:space="preserve">
1. Estudiantes de AIESEC.
</t>
        </r>
      </text>
    </comment>
    <comment ref="J25" authorId="1" shapeId="0">
      <text>
        <r>
          <rPr>
            <b/>
            <sz val="9"/>
            <color indexed="81"/>
            <rFont val="Tahoma"/>
            <charset val="1"/>
          </rPr>
          <t>Robinson Restrepo García:</t>
        </r>
        <r>
          <rPr>
            <sz val="9"/>
            <color indexed="81"/>
            <rFont val="Tahoma"/>
            <charset val="1"/>
          </rPr>
          <t xml:space="preserve">
2017-1: 1. Workshop de turismo.
2. Profesor Alejandro Crojethovich
2017-2: Escuela de verano, Ciuad Global, seminario de la sostenibildiad un punto de encuentro, Congreso de Biotecnologìa,</t>
        </r>
      </text>
    </comment>
    <comment ref="G26" authorId="3" shapeId="0">
      <text>
        <r>
          <rPr>
            <b/>
            <sz val="9"/>
            <color indexed="81"/>
            <rFont val="Tahoma"/>
            <family val="2"/>
          </rPr>
          <t>Robinson  Garcia:</t>
        </r>
        <r>
          <rPr>
            <sz val="9"/>
            <color indexed="81"/>
            <rFont val="Tahoma"/>
            <family val="2"/>
          </rPr>
          <t xml:space="preserve">
Conferencias en emprendimiento de la educación superior</t>
        </r>
      </text>
    </comment>
    <comment ref="I26" authorId="1" shapeId="0">
      <text>
        <r>
          <rPr>
            <b/>
            <sz val="9"/>
            <color indexed="81"/>
            <rFont val="Tahoma"/>
            <family val="2"/>
          </rPr>
          <t>Robinson Restrepo García:</t>
        </r>
        <r>
          <rPr>
            <sz val="9"/>
            <color indexed="81"/>
            <rFont val="Tahoma"/>
            <family val="2"/>
          </rPr>
          <t xml:space="preserve">
Ya no se cuenta con el recurso destinado para la cátedra de Interculturalidad.
</t>
        </r>
      </text>
    </comment>
    <comment ref="J26" authorId="1" shapeId="0">
      <text>
        <r>
          <rPr>
            <b/>
            <sz val="9"/>
            <color indexed="81"/>
            <rFont val="Tahoma"/>
            <family val="2"/>
          </rPr>
          <t>Robinson Restrepo García:</t>
        </r>
        <r>
          <rPr>
            <sz val="9"/>
            <color indexed="81"/>
            <rFont val="Tahoma"/>
            <family val="2"/>
          </rPr>
          <t xml:space="preserve">
Conferencia sobre interculturalidad en Argentina</t>
        </r>
      </text>
    </comment>
  </commentList>
</comments>
</file>

<file path=xl/comments5.xml><?xml version="1.0" encoding="utf-8"?>
<comments xmlns="http://schemas.openxmlformats.org/spreadsheetml/2006/main">
  <authors>
    <author>calidad</author>
    <author>Liliana Gutierrez Macias</author>
    <author>Isabel Cristina Jimenez Londoño</author>
    <author>Liliana Gutiérrez Macías</author>
  </authors>
  <commentList>
    <comment ref="G9" authorId="0" shapeId="0">
      <text>
        <r>
          <rPr>
            <b/>
            <sz val="9"/>
            <color indexed="81"/>
            <rFont val="Tahoma"/>
            <family val="2"/>
          </rPr>
          <t>promedio de la participación de la comunidad institucional en los servicios de bienestar.
2016-1: 65.86%
2016-2: 67.01%</t>
        </r>
        <r>
          <rPr>
            <sz val="9"/>
            <color indexed="81"/>
            <rFont val="Tahoma"/>
            <family val="2"/>
          </rPr>
          <t xml:space="preserve">
</t>
        </r>
      </text>
    </comment>
    <comment ref="I9" authorId="1" shapeId="0">
      <text>
        <r>
          <rPr>
            <b/>
            <sz val="9"/>
            <color indexed="81"/>
            <rFont val="Tahoma"/>
            <family val="2"/>
          </rPr>
          <t>Liliana Gutierrez Macias:</t>
        </r>
        <r>
          <rPr>
            <sz val="9"/>
            <color indexed="81"/>
            <rFont val="Tahoma"/>
            <family val="2"/>
          </rPr>
          <t xml:space="preserve">
para 2017-01 se tiene el registro de 7251 usuarios de los servicios de bienestar, por lo tanto se cumple la meta</t>
        </r>
      </text>
    </comment>
    <comment ref="J9" authorId="2" shapeId="0">
      <text>
        <r>
          <rPr>
            <b/>
            <sz val="9"/>
            <color indexed="81"/>
            <rFont val="Tahoma"/>
            <family val="2"/>
          </rPr>
          <t>Cobertura 2017-2: 63,15.
Promedio 2017-1 y 2: 64,44</t>
        </r>
        <r>
          <rPr>
            <sz val="9"/>
            <color indexed="81"/>
            <rFont val="Tahoma"/>
            <family val="2"/>
          </rPr>
          <t xml:space="preserve">
</t>
        </r>
      </text>
    </comment>
    <comment ref="G11" authorId="2" shapeId="0">
      <text>
        <r>
          <rPr>
            <b/>
            <sz val="9"/>
            <color indexed="81"/>
            <rFont val="Tahoma"/>
            <family val="2"/>
          </rPr>
          <t>370 en 2016-1</t>
        </r>
        <r>
          <rPr>
            <sz val="9"/>
            <color indexed="81"/>
            <rFont val="Tahoma"/>
            <family val="2"/>
          </rPr>
          <t xml:space="preserve">
</t>
        </r>
        <r>
          <rPr>
            <b/>
            <sz val="9"/>
            <color indexed="81"/>
            <rFont val="Tahoma"/>
            <family val="2"/>
          </rPr>
          <t>478 en 2016-2</t>
        </r>
      </text>
    </comment>
    <comment ref="I11" authorId="1" shapeId="0">
      <text>
        <r>
          <rPr>
            <b/>
            <sz val="9"/>
            <color indexed="81"/>
            <rFont val="Tahoma"/>
            <family val="2"/>
          </rPr>
          <t>Liliana Gutierrez Macias:</t>
        </r>
        <r>
          <rPr>
            <sz val="9"/>
            <color indexed="81"/>
            <rFont val="Tahoma"/>
            <family val="2"/>
          </rPr>
          <t xml:space="preserve">
2017-01 590 atenciones médicas (asesorías médicas, SALUD SEXUAL Y REPRODUCTIVA CONSEJERIA,DOSIS INICIAL Y PLENARIA,  ESTILOS DE VIDA SALUDABLES ATENCIONES PRIORITARIAS Y PRIMEROS AUXILIOS, TALLERES, EDUCACION EN SALUD, JOVEN ADULTO SANO)</t>
        </r>
      </text>
    </comment>
    <comment ref="J11" authorId="2" shapeId="0">
      <text>
        <r>
          <rPr>
            <b/>
            <sz val="9"/>
            <color indexed="81"/>
            <rFont val="Tahoma"/>
            <family val="2"/>
          </rPr>
          <t>2017-1: 590
2017-2: 2005</t>
        </r>
        <r>
          <rPr>
            <sz val="9"/>
            <color indexed="81"/>
            <rFont val="Tahoma"/>
            <family val="2"/>
          </rPr>
          <t xml:space="preserve">
</t>
        </r>
      </text>
    </comment>
    <comment ref="I12" authorId="1" shapeId="0">
      <text>
        <r>
          <rPr>
            <b/>
            <sz val="9"/>
            <color indexed="81"/>
            <rFont val="Tahoma"/>
            <family val="2"/>
          </rPr>
          <t>Liliana Gutierrez Macias:</t>
        </r>
        <r>
          <rPr>
            <sz val="9"/>
            <color indexed="81"/>
            <rFont val="Tahoma"/>
            <family val="2"/>
          </rPr>
          <t xml:space="preserve">
SE REALIZÓ CARRUSEL EN JORNADAS DE BIENESTAR, INTERVENCIÓN SICOLÓGICA PERSONALIZADA</t>
        </r>
      </text>
    </comment>
    <comment ref="J12" authorId="3" shapeId="0">
      <text>
        <r>
          <rPr>
            <b/>
            <sz val="9"/>
            <color indexed="81"/>
            <rFont val="Tahoma"/>
            <charset val="1"/>
          </rPr>
          <t>Liliana Gutiérrez Macías:</t>
        </r>
        <r>
          <rPr>
            <sz val="9"/>
            <color indexed="81"/>
            <rFont val="Tahoma"/>
            <charset val="1"/>
          </rPr>
          <t xml:space="preserve">
2017-1: 2
2017-2: 2 (Agendas, carrusel en jornadas bienestar)</t>
        </r>
      </text>
    </comment>
    <comment ref="I13" authorId="1" shapeId="0">
      <text>
        <r>
          <rPr>
            <b/>
            <sz val="9"/>
            <color indexed="81"/>
            <rFont val="Tahoma"/>
            <family val="2"/>
          </rPr>
          <t>Liliana Gutierrez Macias:</t>
        </r>
        <r>
          <rPr>
            <sz val="9"/>
            <color indexed="81"/>
            <rFont val="Tahoma"/>
            <family val="2"/>
          </rPr>
          <t xml:space="preserve">
EL PORCENTAJE SE CALCULA CON BASE EN EL #TOTAL DE USUARIOS DE SERVICIOS DE BIENESTAR. Al momento no se cuenta con software disponible para arrojar los datos</t>
        </r>
      </text>
    </comment>
    <comment ref="J13" authorId="2" shapeId="0">
      <text>
        <r>
          <rPr>
            <b/>
            <sz val="9"/>
            <color indexed="81"/>
            <rFont val="Tahoma"/>
            <family val="2"/>
          </rPr>
          <t xml:space="preserve">% de participación 2017-2: </t>
        </r>
        <r>
          <rPr>
            <sz val="9"/>
            <color indexed="81"/>
            <rFont val="Tahoma"/>
            <family val="2"/>
          </rPr>
          <t>31,39%</t>
        </r>
        <r>
          <rPr>
            <b/>
            <sz val="9"/>
            <color indexed="81"/>
            <rFont val="Tahoma"/>
            <family val="2"/>
          </rPr>
          <t xml:space="preserve">
Promedio entre 2017-1 y 2017-1: </t>
        </r>
        <r>
          <rPr>
            <sz val="9"/>
            <color indexed="81"/>
            <rFont val="Tahoma"/>
            <family val="2"/>
          </rPr>
          <t xml:space="preserve">32,94%
</t>
        </r>
      </text>
    </comment>
    <comment ref="G14" authorId="1" shapeId="0">
      <text>
        <r>
          <rPr>
            <b/>
            <sz val="9"/>
            <color indexed="81"/>
            <rFont val="Tahoma"/>
            <family val="2"/>
          </rPr>
          <t>Liliana Gutierrez Macias:</t>
        </r>
        <r>
          <rPr>
            <sz val="9"/>
            <color indexed="81"/>
            <rFont val="Tahoma"/>
            <family val="2"/>
          </rPr>
          <t xml:space="preserve">
Jornadas de discapacidad</t>
        </r>
      </text>
    </comment>
    <comment ref="I14" authorId="1" shapeId="0">
      <text>
        <r>
          <rPr>
            <b/>
            <sz val="9"/>
            <color indexed="81"/>
            <rFont val="Tahoma"/>
            <family val="2"/>
          </rPr>
          <t>Liliana Gutierrez Macias:</t>
        </r>
        <r>
          <rPr>
            <sz val="9"/>
            <color indexed="81"/>
            <rFont val="Tahoma"/>
            <family val="2"/>
          </rPr>
          <t xml:space="preserve">
actividad realiza en jornadas del bienestar</t>
        </r>
      </text>
    </comment>
    <comment ref="J14" authorId="3" shapeId="0">
      <text>
        <r>
          <rPr>
            <b/>
            <sz val="9"/>
            <color indexed="81"/>
            <rFont val="Tahoma"/>
            <charset val="1"/>
          </rPr>
          <t>Liliana Gutiérrez Macías:</t>
        </r>
        <r>
          <rPr>
            <sz val="9"/>
            <color indexed="81"/>
            <rFont val="Tahoma"/>
            <charset val="1"/>
          </rPr>
          <t xml:space="preserve">
2017-1: 1
2017-2: 2 (Formulación política inclusión, diseño publicitario de estrategias de inclusión)</t>
        </r>
      </text>
    </comment>
    <comment ref="G15" authorId="1" shapeId="0">
      <text>
        <r>
          <rPr>
            <b/>
            <sz val="9"/>
            <color indexed="81"/>
            <rFont val="Tahoma"/>
            <family val="2"/>
          </rPr>
          <t>Liliana Gutierrez Macias:</t>
        </r>
        <r>
          <rPr>
            <sz val="9"/>
            <color indexed="81"/>
            <rFont val="Tahoma"/>
            <family val="2"/>
          </rPr>
          <t xml:space="preserve">
Jornadas del bienestar-artistica y cultural.
Jueves cultural</t>
        </r>
      </text>
    </comment>
    <comment ref="I15" authorId="1" shapeId="0">
      <text>
        <r>
          <rPr>
            <b/>
            <sz val="9"/>
            <color indexed="81"/>
            <rFont val="Tahoma"/>
            <family val="2"/>
          </rPr>
          <t>Liliana Gutierrez Macias:</t>
        </r>
        <r>
          <rPr>
            <sz val="9"/>
            <color indexed="81"/>
            <rFont val="Tahoma"/>
            <family val="2"/>
          </rPr>
          <t xml:space="preserve">
Concierto, obra de teatro, presentación grupos de proyección danza, acompañamiento en evento institucional</t>
        </r>
      </text>
    </comment>
    <comment ref="J15" authorId="3" shapeId="0">
      <text>
        <r>
          <rPr>
            <b/>
            <sz val="9"/>
            <color indexed="81"/>
            <rFont val="Tahoma"/>
            <charset val="1"/>
          </rPr>
          <t>Liliana Gutiérrez Macías:</t>
        </r>
        <r>
          <rPr>
            <sz val="9"/>
            <color indexed="81"/>
            <rFont val="Tahoma"/>
            <charset val="1"/>
          </rPr>
          <t xml:space="preserve">
2017-1: 4
2017-2: 2 (Jornadas universitarias, campaña respeto por espacios compartidos)</t>
        </r>
      </text>
    </comment>
    <comment ref="G16" authorId="1" shapeId="0">
      <text>
        <r>
          <rPr>
            <b/>
            <sz val="9"/>
            <color indexed="81"/>
            <rFont val="Tahoma"/>
            <family val="2"/>
          </rPr>
          <t>Liliana Gutierrez Macias:</t>
        </r>
        <r>
          <rPr>
            <sz val="9"/>
            <color indexed="81"/>
            <rFont val="Tahoma"/>
            <family val="2"/>
          </rPr>
          <t xml:space="preserve">
1. Cine club
2. Jornadas del Bienestar
3. semilleros de Musica, Teatro,Artes plasticas y
Danza.
4. grupos de proyección
5. Jueves cultural
6. Sala de exposiciones
7. Curso arte, cultura y sociedad.
8. cursos de maquillaje artistico</t>
        </r>
      </text>
    </comment>
    <comment ref="J16" authorId="3" shapeId="0">
      <text>
        <r>
          <rPr>
            <b/>
            <sz val="9"/>
            <color indexed="81"/>
            <rFont val="Tahoma"/>
            <charset val="1"/>
          </rPr>
          <t>Liliana Gutiérrez Macías:</t>
        </r>
        <r>
          <rPr>
            <sz val="9"/>
            <color indexed="81"/>
            <rFont val="Tahoma"/>
            <charset val="1"/>
          </rPr>
          <t xml:space="preserve">
2017-1: 12
2017-2: 6( jueves cultural, festival de tribus urbanas, festival de artes y letras, teatro, festival de danza, festival de coros y cuerdas)</t>
        </r>
      </text>
    </comment>
    <comment ref="I17" authorId="2" shapeId="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17" authorId="2" shapeId="0">
      <text>
        <r>
          <rPr>
            <b/>
            <sz val="9"/>
            <color indexed="81"/>
            <rFont val="Tahoma"/>
            <family val="2"/>
          </rPr>
          <t xml:space="preserve">% participación 2017-2: </t>
        </r>
        <r>
          <rPr>
            <sz val="9"/>
            <color indexed="81"/>
            <rFont val="Tahoma"/>
            <family val="2"/>
          </rPr>
          <t>11,61%
1128 usuarios de 9711 en total.
Promedio entre 2017-1 y 2017-2 
:13,05</t>
        </r>
      </text>
    </comment>
    <comment ref="G18" authorId="1" shapeId="0">
      <text>
        <r>
          <rPr>
            <b/>
            <sz val="9"/>
            <color indexed="81"/>
            <rFont val="Tahoma"/>
            <family val="2"/>
          </rPr>
          <t>Liliana Gutierrez Macias:</t>
        </r>
        <r>
          <rPr>
            <sz val="9"/>
            <color indexed="81"/>
            <rFont val="Tahoma"/>
            <family val="2"/>
          </rPr>
          <t xml:space="preserve">
Jornadas del bienestar</t>
        </r>
      </text>
    </comment>
    <comment ref="J18" authorId="3" shapeId="0">
      <text>
        <r>
          <rPr>
            <b/>
            <sz val="9"/>
            <color indexed="81"/>
            <rFont val="Tahoma"/>
            <charset val="1"/>
          </rPr>
          <t>Liliana Gutiérrez Macías:</t>
        </r>
        <r>
          <rPr>
            <sz val="9"/>
            <color indexed="81"/>
            <rFont val="Tahoma"/>
            <charset val="1"/>
          </rPr>
          <t xml:space="preserve">
2017-1: 3
2017-2: 2 (jornadas del bienestar, campañas publicitarias para promoción deprotiva y recreativa).</t>
        </r>
      </text>
    </comment>
    <comment ref="G19" authorId="2" shapeId="0">
      <text>
        <r>
          <rPr>
            <b/>
            <sz val="9"/>
            <color indexed="81"/>
            <rFont val="Tahoma"/>
            <family val="2"/>
          </rPr>
          <t>Promedio entre 2016-1 y 2</t>
        </r>
        <r>
          <rPr>
            <sz val="9"/>
            <color indexed="81"/>
            <rFont val="Tahoma"/>
            <family val="2"/>
          </rPr>
          <t xml:space="preserve">
</t>
        </r>
      </text>
    </comment>
    <comment ref="J19" authorId="3" shapeId="0">
      <text>
        <r>
          <rPr>
            <b/>
            <sz val="9"/>
            <color indexed="81"/>
            <rFont val="Tahoma"/>
            <charset val="1"/>
          </rPr>
          <t>Liliana Gutiérrez Macías:</t>
        </r>
        <r>
          <rPr>
            <sz val="9"/>
            <color indexed="81"/>
            <rFont val="Tahoma"/>
            <charset val="1"/>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Celebración halloween, Vacaciones recreativas
Caminatas ecológicas
Cátedras electivas: Salud psicofísica, rotación deportiva
</t>
        </r>
      </text>
    </comment>
    <comment ref="I20" authorId="2" shapeId="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0" authorId="2" shapeId="0">
      <text>
        <r>
          <rPr>
            <b/>
            <sz val="9"/>
            <color indexed="81"/>
            <rFont val="Tahoma"/>
            <family val="2"/>
          </rPr>
          <t xml:space="preserve">% participación 2017-2: 14,23%
Promedio 2017-1 y 2017-2 </t>
        </r>
        <r>
          <rPr>
            <sz val="9"/>
            <color indexed="81"/>
            <rFont val="Tahoma"/>
            <family val="2"/>
          </rPr>
          <t xml:space="preserve">
</t>
        </r>
      </text>
    </comment>
    <comment ref="I21" authorId="2" shapeId="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1" authorId="2" shapeId="0">
      <text>
        <r>
          <rPr>
            <b/>
            <sz val="9"/>
            <color indexed="81"/>
            <rFont val="Tahoma"/>
            <family val="2"/>
          </rPr>
          <t>2017-2= 3671 de 9711: 37,80
Promedio 2017-1 y 2017-2: 39,10%</t>
        </r>
        <r>
          <rPr>
            <sz val="9"/>
            <color indexed="81"/>
            <rFont val="Tahoma"/>
            <family val="2"/>
          </rPr>
          <t xml:space="preserve">
</t>
        </r>
      </text>
    </comment>
    <comment ref="G22" authorId="1" shapeId="0">
      <text>
        <r>
          <rPr>
            <b/>
            <sz val="9"/>
            <color indexed="81"/>
            <rFont val="Tahoma"/>
            <family val="2"/>
          </rPr>
          <t>Liliana Gutierrez Macias:</t>
        </r>
        <r>
          <rPr>
            <sz val="9"/>
            <color indexed="81"/>
            <rFont val="Tahoma"/>
            <family val="2"/>
          </rPr>
          <t xml:space="preserve">
250 POR SEMESTRE</t>
        </r>
      </text>
    </comment>
    <comment ref="J22" authorId="2" shapeId="0">
      <text>
        <r>
          <rPr>
            <b/>
            <sz val="9"/>
            <color indexed="81"/>
            <rFont val="Tahoma"/>
            <charset val="1"/>
          </rPr>
          <t>2017-1: 250
2017-2 300 (Se beneficiaron 50 estudiantes más de las becas Sapiencia)</t>
        </r>
      </text>
    </comment>
    <comment ref="I23" authorId="1" shapeId="0">
      <text>
        <r>
          <rPr>
            <b/>
            <sz val="9"/>
            <color indexed="81"/>
            <rFont val="Tahoma"/>
            <family val="2"/>
          </rPr>
          <t>Liliana Gutierrez Macias:</t>
        </r>
        <r>
          <rPr>
            <sz val="9"/>
            <color indexed="81"/>
            <rFont val="Tahoma"/>
            <family val="2"/>
          </rPr>
          <t xml:space="preserve">
ya está en revisión para comenzar a opoerar en 2017-02</t>
        </r>
      </text>
    </comment>
    <comment ref="J23" authorId="3" shapeId="0">
      <text>
        <r>
          <rPr>
            <b/>
            <sz val="9"/>
            <color indexed="81"/>
            <rFont val="Tahoma"/>
            <charset val="1"/>
          </rPr>
          <t>Liliana Gutiérrez Macías:</t>
        </r>
        <r>
          <rPr>
            <sz val="9"/>
            <color indexed="81"/>
            <rFont val="Tahoma"/>
            <charset val="1"/>
          </rPr>
          <t xml:space="preserve">
Se expide resolución rectoral 173 de 2017</t>
        </r>
      </text>
    </comment>
  </commentList>
</comments>
</file>

<file path=xl/comments6.xml><?xml version="1.0" encoding="utf-8"?>
<comments xmlns="http://schemas.openxmlformats.org/spreadsheetml/2006/main">
  <authors>
    <author>Isabel Cristina Jimenez Londoño</author>
    <author>Medios</author>
    <author>Diana Milena Bedoya Aristizabal</author>
    <author>Tatiana Alvarez</author>
    <author>Admin  red</author>
    <author>Juan Paulo Jones Prada</author>
  </authors>
  <commentList>
    <comment ref="E9" authorId="0" shapeId="0">
      <text>
        <r>
          <rPr>
            <b/>
            <sz val="9"/>
            <color indexed="81"/>
            <rFont val="Tahoma"/>
            <family val="2"/>
          </rPr>
          <t>Informes anuales</t>
        </r>
      </text>
    </comment>
    <comment ref="G11" authorId="0" shapeId="0">
      <text>
        <r>
          <rPr>
            <sz val="9"/>
            <color indexed="81"/>
            <rFont val="Tahoma"/>
            <family val="2"/>
          </rPr>
          <t xml:space="preserve">
una auditorìa interna y una externa</t>
        </r>
      </text>
    </comment>
    <comment ref="I11" authorId="0" shapeId="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1" authorId="0" shapeId="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G12" authorId="0" shapeId="0">
      <text>
        <r>
          <rPr>
            <sz val="9"/>
            <color indexed="81"/>
            <rFont val="Tahoma"/>
            <family val="2"/>
          </rPr>
          <t xml:space="preserve">
una auditorìa interna y una externa</t>
        </r>
      </text>
    </comment>
    <comment ref="I12" authorId="0" shapeId="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2" authorId="0" shapeId="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I13" authorId="0" shapeId="0">
      <text>
        <r>
          <rPr>
            <b/>
            <sz val="9"/>
            <color indexed="81"/>
            <rFont val="Tahoma"/>
            <family val="2"/>
          </rPr>
          <t>Avance del 84% en la integración de todo el sistema</t>
        </r>
        <r>
          <rPr>
            <sz val="9"/>
            <color indexed="81"/>
            <rFont val="Tahoma"/>
            <family val="2"/>
          </rPr>
          <t xml:space="preserve">
</t>
        </r>
      </text>
    </comment>
    <comment ref="J13" authorId="0" shapeId="0">
      <text>
        <r>
          <rPr>
            <b/>
            <sz val="9"/>
            <color indexed="81"/>
            <rFont val="Tahoma"/>
            <charset val="1"/>
          </rPr>
          <t>Decreto 1072: 98%
Resolución 1111: 86%</t>
        </r>
        <r>
          <rPr>
            <sz val="9"/>
            <color indexed="81"/>
            <rFont val="Tahoma"/>
            <charset val="1"/>
          </rPr>
          <t xml:space="preserve">
Se realizó evaluación de estandares mínimos de la Resolución 1111</t>
        </r>
      </text>
    </comment>
    <comment ref="E16" authorId="0" shapeId="0">
      <text>
        <r>
          <rPr>
            <sz val="9"/>
            <color indexed="81"/>
            <rFont val="Tahoma"/>
            <family val="2"/>
          </rPr>
          <t xml:space="preserve">Informes anuales
</t>
        </r>
      </text>
    </comment>
    <comment ref="G16" authorId="0" shapeId="0">
      <text>
        <r>
          <rPr>
            <b/>
            <sz val="9"/>
            <color indexed="81"/>
            <rFont val="Tahoma"/>
            <family val="2"/>
          </rPr>
          <t>Informe</t>
        </r>
        <r>
          <rPr>
            <sz val="9"/>
            <color indexed="81"/>
            <rFont val="Tahoma"/>
            <family val="2"/>
          </rPr>
          <t xml:space="preserve">
</t>
        </r>
      </text>
    </comment>
    <comment ref="I16" authorId="0" shapeId="0">
      <text>
        <r>
          <rPr>
            <b/>
            <sz val="9"/>
            <color indexed="81"/>
            <rFont val="Tahoma"/>
            <family val="2"/>
          </rPr>
          <t>Isabel Cristina Jimenez Londoño:</t>
        </r>
        <r>
          <rPr>
            <sz val="9"/>
            <color indexed="81"/>
            <rFont val="Tahoma"/>
            <family val="2"/>
          </rPr>
          <t xml:space="preserve">
mediante acta No 05 del 26 de mayo de 2017, se eleva reconocimiento a la Rectoría, a la Vicerrectoría Administrativa y Financiera y a su equipo de trabajo por los resultados obtenidos en la reciente Auditoría Fiscal y Financiera realizada por la Contraloría Municipal de Medellín.</t>
        </r>
      </text>
    </comment>
    <comment ref="J18" authorId="0" shapeId="0">
      <text>
        <r>
          <rPr>
            <b/>
            <sz val="9"/>
            <color indexed="81"/>
            <rFont val="Tahoma"/>
            <family val="2"/>
          </rPr>
          <t>Se planteó la propuesta, no se ha elaborado documento</t>
        </r>
        <r>
          <rPr>
            <sz val="9"/>
            <color indexed="81"/>
            <rFont val="Tahoma"/>
            <family val="2"/>
          </rPr>
          <t xml:space="preserve">
</t>
        </r>
      </text>
    </comment>
    <comment ref="I19" authorId="0" shapeId="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J19" authorId="0" shapeId="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E22" authorId="0" shapeId="0">
      <text>
        <r>
          <rPr>
            <b/>
            <sz val="9"/>
            <color indexed="81"/>
            <rFont val="Tahoma"/>
            <family val="2"/>
          </rPr>
          <t>Informes anuales</t>
        </r>
        <r>
          <rPr>
            <sz val="9"/>
            <color indexed="81"/>
            <rFont val="Tahoma"/>
            <family val="2"/>
          </rPr>
          <t xml:space="preserve">
</t>
        </r>
      </text>
    </comment>
    <comment ref="A24" authorId="1" shapeId="0">
      <text>
        <r>
          <rPr>
            <b/>
            <sz val="9"/>
            <color indexed="81"/>
            <rFont val="Tahoma"/>
            <family val="2"/>
          </rPr>
          <t>Medios:
19: Producción a la investigación
3: Administrativos(asistencial, profesional, libre nombramiento)
15: maestria y doctorado(4 maestria y 11 doctorado
4: Uno Docente por facultad(reconocimiento dia del docente).</t>
        </r>
      </text>
    </comment>
    <comment ref="G24" authorId="0" shapeId="0">
      <text>
        <r>
          <rPr>
            <b/>
            <sz val="9"/>
            <color indexed="81"/>
            <rFont val="Tahoma"/>
            <family val="2"/>
          </rPr>
          <t>19: Producción a la investigación
3: Administrativos(asistencial, profesional, libre nombramiento)
15: maestria y doctorado(4 maestria y 11 doctorado
4: Uno Docente por facultad(reconocimiento dia del docente).</t>
        </r>
        <r>
          <rPr>
            <sz val="9"/>
            <color indexed="81"/>
            <rFont val="Tahoma"/>
            <family val="2"/>
          </rPr>
          <t xml:space="preserve">
</t>
        </r>
      </text>
    </comment>
    <comment ref="I24" authorId="0" shapeId="0">
      <text>
        <r>
          <rPr>
            <sz val="9"/>
            <color indexed="81"/>
            <rFont val="Tahoma"/>
            <family val="2"/>
          </rPr>
          <t xml:space="preserve">1. Resolución No TH 0436 del 15 de mayo de 2017: exaltación a los </t>
        </r>
        <r>
          <rPr>
            <b/>
            <sz val="9"/>
            <color indexed="81"/>
            <rFont val="Tahoma"/>
            <family val="2"/>
          </rPr>
          <t xml:space="preserve">14 </t>
        </r>
        <r>
          <rPr>
            <sz val="9"/>
            <color indexed="81"/>
            <rFont val="Tahoma"/>
            <family val="2"/>
          </rPr>
          <t xml:space="preserve">docentes mejor evaluados de la Institución.
2. Apoyo para la formación de </t>
        </r>
        <r>
          <rPr>
            <b/>
            <sz val="9"/>
            <color indexed="81"/>
            <rFont val="Tahoma"/>
            <family val="2"/>
          </rPr>
          <t xml:space="preserve">12 </t>
        </r>
        <r>
          <rPr>
            <sz val="9"/>
            <color indexed="81"/>
            <rFont val="Tahoma"/>
            <family val="2"/>
          </rPr>
          <t>docentes en Doctorado y</t>
        </r>
        <r>
          <rPr>
            <b/>
            <sz val="9"/>
            <color indexed="81"/>
            <rFont val="Tahoma"/>
            <family val="2"/>
          </rPr>
          <t xml:space="preserve"> 4 </t>
        </r>
        <r>
          <rPr>
            <sz val="9"/>
            <color indexed="81"/>
            <rFont val="Tahoma"/>
            <family val="2"/>
          </rPr>
          <t>docentes en Maestría.</t>
        </r>
      </text>
    </comment>
    <comment ref="J24" authorId="0" shapeId="0">
      <text>
        <r>
          <rPr>
            <b/>
            <sz val="9"/>
            <color indexed="81"/>
            <rFont val="Tahoma"/>
            <charset val="1"/>
          </rPr>
          <t>26 administrativos y docentes: 3 administrativos y 23 docentes.
28 docentes recibieron estímulos por producción académica</t>
        </r>
        <r>
          <rPr>
            <sz val="9"/>
            <color indexed="81"/>
            <rFont val="Tahoma"/>
            <charset val="1"/>
          </rPr>
          <t xml:space="preserve">
</t>
        </r>
      </text>
    </comment>
    <comment ref="A25" authorId="1" shapeId="0">
      <text>
        <r>
          <rPr>
            <b/>
            <sz val="9"/>
            <color indexed="81"/>
            <rFont val="Tahoma"/>
            <family val="2"/>
          </rPr>
          <t>Medios:</t>
        </r>
        <r>
          <rPr>
            <sz val="9"/>
            <color indexed="81"/>
            <rFont val="Tahoma"/>
            <family val="2"/>
          </rPr>
          <t xml:space="preserve">
Inducciion a docentes por semestre y otro adicional cada dos años a toda la institucion </t>
        </r>
      </text>
    </comment>
    <comment ref="G25" authorId="0" shapeId="0">
      <text>
        <r>
          <rPr>
            <b/>
            <sz val="9"/>
            <color indexed="81"/>
            <rFont val="Tahoma"/>
            <family val="2"/>
          </rPr>
          <t>Una inducciòn cada semestre y una inducciòn general.</t>
        </r>
        <r>
          <rPr>
            <sz val="9"/>
            <color indexed="81"/>
            <rFont val="Tahoma"/>
            <family val="2"/>
          </rPr>
          <t xml:space="preserve">
</t>
        </r>
      </text>
    </comment>
    <comment ref="I25" authorId="0" shapeId="0">
      <text>
        <r>
          <rPr>
            <b/>
            <sz val="9"/>
            <color indexed="81"/>
            <rFont val="Tahoma"/>
            <family val="2"/>
          </rPr>
          <t>Isabel Cristina Jimenez Londoño:</t>
        </r>
        <r>
          <rPr>
            <sz val="9"/>
            <color indexed="81"/>
            <rFont val="Tahoma"/>
            <family val="2"/>
          </rPr>
          <t xml:space="preserve">
Inducción en el mes de enero</t>
        </r>
      </text>
    </comment>
    <comment ref="G27" authorId="0" shapeId="0">
      <text>
        <r>
          <rPr>
            <b/>
            <sz val="9"/>
            <color indexed="81"/>
            <rFont val="Tahoma"/>
            <family val="2"/>
          </rPr>
          <t>1. Acuerdo No 013 de 2016, por medio del cual se adopta el Reglamento Estudiantil.
2. Acuerdo No 006 del 03 de mayo de 2016, por medio del cual se define la política y se adopta el nuevo reglamento de Movilidad Académica en la Institución.
3. Acuerdo No 015 del 8 de noviembre de 2016, por el cual se expide y adopta el  Código de Ética y Buen Gobierno de la Institución.</t>
        </r>
        <r>
          <rPr>
            <sz val="9"/>
            <color indexed="81"/>
            <rFont val="Tahoma"/>
            <family val="2"/>
          </rPr>
          <t xml:space="preserve">
</t>
        </r>
      </text>
    </comment>
    <comment ref="I27" authorId="0" shapeId="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J27" authorId="0" shapeId="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G28" authorId="0" shapeId="0">
      <text>
        <r>
          <rPr>
            <b/>
            <sz val="9"/>
            <color indexed="81"/>
            <rFont val="Tahoma"/>
            <family val="2"/>
          </rPr>
          <t>Plan de Mercadeo 2016</t>
        </r>
        <r>
          <rPr>
            <sz val="9"/>
            <color indexed="81"/>
            <rFont val="Tahoma"/>
            <family val="2"/>
          </rPr>
          <t xml:space="preserve">
</t>
        </r>
      </text>
    </comment>
    <comment ref="I28" authorId="0" shapeId="0">
      <text>
        <r>
          <rPr>
            <b/>
            <sz val="9"/>
            <color indexed="81"/>
            <rFont val="Tahoma"/>
            <family val="2"/>
          </rPr>
          <t xml:space="preserve">De éste se están llevando a cabo la gran mayoría de estrategias planeadas solo se abortó la participación en oxigeno fest porque le dieron exclusividad a Politécnico Sianco. Con la ampliación de la oferta académica Institucional se priorizaron recursos para la promoción de Ingeniería Comercial en la estrategia digital con Intermedios y se realizó contratación de pauta radial a través de Telemedellín.  </t>
        </r>
        <r>
          <rPr>
            <sz val="9"/>
            <color indexed="81"/>
            <rFont val="Tahoma"/>
            <family val="2"/>
          </rPr>
          <t xml:space="preserve">
</t>
        </r>
      </text>
    </comment>
    <comment ref="G29" authorId="0" shapeId="0">
      <text>
        <r>
          <rPr>
            <b/>
            <sz val="9"/>
            <color indexed="81"/>
            <rFont val="Tahoma"/>
            <family val="2"/>
          </rPr>
          <t>Se realizò seguimiento al Plan Indicativo, Plan de Acciòn institucional, Plan de Fomento a la calidad. Igualmente se formularon y evaluaron los proyectos de inversiòn de la instituciòn</t>
        </r>
      </text>
    </comment>
    <comment ref="I29" authorId="0" shapeId="0">
      <text>
        <r>
          <rPr>
            <b/>
            <sz val="9"/>
            <color indexed="81"/>
            <rFont val="Tahoma"/>
            <family val="2"/>
          </rPr>
          <t>Isabel Cristina Jimenez Londoño:</t>
        </r>
        <r>
          <rPr>
            <sz val="9"/>
            <color indexed="81"/>
            <rFont val="Tahoma"/>
            <family val="2"/>
          </rPr>
          <t xml:space="preserve">
Informes de evaluación al Plan Indicativo, Plan de Acción y proyectos de inversión con corte a junio 30 de 2017</t>
        </r>
      </text>
    </comment>
    <comment ref="J29" authorId="0" shapeId="0">
      <text>
        <r>
          <rPr>
            <b/>
            <sz val="9"/>
            <color indexed="81"/>
            <rFont val="Tahoma"/>
            <family val="2"/>
          </rPr>
          <t>Informes de evaluación al Plan Indicativo, Plan de Acción y proyectos de inversión</t>
        </r>
        <r>
          <rPr>
            <sz val="9"/>
            <color indexed="81"/>
            <rFont val="Tahoma"/>
            <family val="2"/>
          </rPr>
          <t xml:space="preserve">
</t>
        </r>
      </text>
    </comment>
    <comment ref="F30" authorId="0" shapeId="0">
      <text>
        <r>
          <rPr>
            <b/>
            <sz val="9"/>
            <color indexed="81"/>
            <rFont val="Tahoma"/>
            <family val="2"/>
          </rPr>
          <t>informe anual del software de Planeacion docente y disposiciòn de aulas</t>
        </r>
        <r>
          <rPr>
            <sz val="9"/>
            <color indexed="81"/>
            <rFont val="Tahoma"/>
            <family val="2"/>
          </rPr>
          <t xml:space="preserve">
</t>
        </r>
      </text>
    </comment>
    <comment ref="I30" authorId="0" shapeId="0">
      <text>
        <r>
          <rPr>
            <b/>
            <sz val="9"/>
            <color indexed="81"/>
            <rFont val="Tahoma"/>
            <family val="2"/>
          </rPr>
          <t>Isabel Cristina Jimenez Londoño:</t>
        </r>
        <r>
          <rPr>
            <sz val="9"/>
            <color indexed="81"/>
            <rFont val="Tahoma"/>
            <family val="2"/>
          </rPr>
          <t xml:space="preserve">
Para el semestre 2017-2 se tendrá el informe.</t>
        </r>
      </text>
    </comment>
    <comment ref="J30" authorId="0" shapeId="0">
      <text>
        <r>
          <rPr>
            <b/>
            <sz val="9"/>
            <color indexed="81"/>
            <rFont val="Tahoma"/>
            <charset val="1"/>
          </rPr>
          <t>No se ha realizado informe. Se está en proceso de construcción, con base en los informes del módulo de expeciones del software de docencia y asignación de aulas.</t>
        </r>
        <r>
          <rPr>
            <sz val="9"/>
            <color indexed="81"/>
            <rFont val="Tahoma"/>
            <charset val="1"/>
          </rPr>
          <t xml:space="preserve">
</t>
        </r>
      </text>
    </comment>
    <comment ref="G31" authorId="0" shapeId="0">
      <text>
        <r>
          <rPr>
            <b/>
            <sz val="9"/>
            <color indexed="81"/>
            <rFont val="Tahoma"/>
            <family val="2"/>
          </rPr>
          <t>El software se encuentra en proceso de constracciòn. Se espera que comience a operar para el 2017</t>
        </r>
        <r>
          <rPr>
            <sz val="9"/>
            <color indexed="81"/>
            <rFont val="Tahoma"/>
            <family val="2"/>
          </rPr>
          <t xml:space="preserve">
</t>
        </r>
      </text>
    </comment>
    <comment ref="I31" authorId="0" shapeId="0">
      <text>
        <r>
          <rPr>
            <b/>
            <sz val="9"/>
            <color indexed="81"/>
            <rFont val="Tahoma"/>
            <family val="2"/>
          </rPr>
          <t>Isabel Cristina Jimenez Londoño:</t>
        </r>
        <r>
          <rPr>
            <sz val="9"/>
            <color indexed="81"/>
            <rFont val="Tahoma"/>
            <family val="2"/>
          </rPr>
          <t xml:space="preserve">
Software en proceso de ajuste, incoporando las combinaciones para cada uno de los indicadores. Se espera que comience a operar en 2017-2</t>
        </r>
      </text>
    </comment>
    <comment ref="J31" authorId="0" shapeId="0">
      <text>
        <r>
          <rPr>
            <b/>
            <sz val="9"/>
            <color indexed="81"/>
            <rFont val="Tahoma"/>
            <family val="2"/>
          </rPr>
          <t>se están revisando los indicadores y realizando los ajustes necesarios para la operación del software</t>
        </r>
      </text>
    </comment>
    <comment ref="A32" authorId="0" shapeId="0">
      <text>
        <r>
          <rPr>
            <b/>
            <sz val="9"/>
            <color indexed="81"/>
            <rFont val="Tahoma"/>
            <family val="2"/>
          </rPr>
          <t>articulacion de los software acadèmicos y administrativos</t>
        </r>
        <r>
          <rPr>
            <sz val="9"/>
            <color indexed="81"/>
            <rFont val="Tahoma"/>
            <family val="2"/>
          </rPr>
          <t xml:space="preserve">
</t>
        </r>
      </text>
    </comment>
    <comment ref="F32" authorId="2" shapeId="0">
      <text>
        <r>
          <rPr>
            <b/>
            <sz val="9"/>
            <color indexed="81"/>
            <rFont val="Tahoma"/>
            <family val="2"/>
          </rPr>
          <t>articulacion de los software académicos y administrativos</t>
        </r>
        <r>
          <rPr>
            <sz val="9"/>
            <color indexed="81"/>
            <rFont val="Tahoma"/>
            <family val="2"/>
          </rPr>
          <t xml:space="preserve">
</t>
        </r>
      </text>
    </comment>
    <comment ref="I32" authorId="0" shapeId="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J32" authorId="0" shapeId="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E35" authorId="0" shapeId="0">
      <text>
        <r>
          <rPr>
            <b/>
            <sz val="9"/>
            <color indexed="81"/>
            <rFont val="Tahoma"/>
            <family val="2"/>
          </rPr>
          <t>Informes anuales</t>
        </r>
        <r>
          <rPr>
            <sz val="9"/>
            <color indexed="81"/>
            <rFont val="Tahoma"/>
            <family val="2"/>
          </rPr>
          <t xml:space="preserve">
</t>
        </r>
      </text>
    </comment>
    <comment ref="G35" authorId="0" shapeId="0">
      <text>
        <r>
          <rPr>
            <sz val="9"/>
            <color indexed="81"/>
            <rFont val="Tahoma"/>
            <family val="2"/>
          </rPr>
          <t>Plan operativo de la planta fisica</t>
        </r>
      </text>
    </comment>
    <comment ref="A37" authorId="3" shapeId="0">
      <text>
        <r>
          <rPr>
            <sz val="9"/>
            <color indexed="81"/>
            <rFont val="Tahoma"/>
            <family val="2"/>
          </rPr>
          <t xml:space="preserve">Equipos actualizados
</t>
        </r>
      </text>
    </comment>
    <comment ref="G37" authorId="0" shapeId="0">
      <text>
        <r>
          <rPr>
            <sz val="9"/>
            <color indexed="81"/>
            <rFont val="Tahoma"/>
            <family val="2"/>
          </rPr>
          <t xml:space="preserve">se cuenta con 280 equipos acadèmicos aproximadamente, de los cuales hay actualizados 210 equipos
</t>
        </r>
      </text>
    </comment>
    <comment ref="I37" authorId="4" shapeId="0">
      <text>
        <r>
          <rPr>
            <b/>
            <sz val="9"/>
            <color indexed="81"/>
            <rFont val="Tahoma"/>
            <family val="2"/>
          </rPr>
          <t>Admin  red:</t>
        </r>
        <r>
          <rPr>
            <sz val="9"/>
            <color indexed="81"/>
            <rFont val="Tahoma"/>
            <family val="2"/>
          </rPr>
          <t xml:space="preserve">
Se incrementa en un 11% los equipos actualizados.
Correspondiente a 234 PC de 271 en total.
</t>
        </r>
      </text>
    </comment>
    <comment ref="J37" authorId="5" shapeId="0">
      <text>
        <r>
          <rPr>
            <b/>
            <sz val="9"/>
            <color indexed="81"/>
            <rFont val="Tahoma"/>
            <family val="2"/>
          </rPr>
          <t>Juan Paulo Jones Prada:</t>
        </r>
        <r>
          <rPr>
            <sz val="9"/>
            <color indexed="81"/>
            <rFont val="Tahoma"/>
            <family val="2"/>
          </rPr>
          <t xml:space="preserve">
El inventario pasado se actualiza. Total 242+ 26 (26 pc nuevos).
Actualizados 219.  82% actualizado.
DEL 2016 AL  2017 SE HA INCREMENTADO LA ACTUALIZACIÓN DE EQUIPOS EN UN 6,71%</t>
        </r>
      </text>
    </comment>
    <comment ref="A38" authorId="3" shapeId="0">
      <text>
        <r>
          <rPr>
            <sz val="9"/>
            <color indexed="81"/>
            <rFont val="Tahoma"/>
            <family val="2"/>
          </rPr>
          <t xml:space="preserve">Renovación Data Center
</t>
        </r>
      </text>
    </comment>
    <comment ref="G38" authorId="0" shapeId="0">
      <text>
        <r>
          <rPr>
            <b/>
            <sz val="9"/>
            <color indexed="81"/>
            <rFont val="Tahoma"/>
            <family val="2"/>
          </rPr>
          <t>Isabel Cristina Jimenez Londoño:</t>
        </r>
        <r>
          <rPr>
            <sz val="9"/>
            <color indexed="81"/>
            <rFont val="Tahoma"/>
            <family val="2"/>
          </rPr>
          <t xml:space="preserve">
renovaciòn en un 85%.
Se renovaron 4 switches de datos, 48p, servidor de almacenamiento y aplicaciones y sistemas para virtualizaciòn.</t>
        </r>
      </text>
    </comment>
    <comment ref="I38" authorId="4" shapeId="0">
      <text>
        <r>
          <rPr>
            <b/>
            <sz val="9"/>
            <color indexed="81"/>
            <rFont val="Tahoma"/>
            <family val="2"/>
          </rPr>
          <t>Admin  red:</t>
        </r>
        <r>
          <rPr>
            <sz val="9"/>
            <color indexed="81"/>
            <rFont val="Tahoma"/>
            <family val="2"/>
          </rPr>
          <t xml:space="preserve">
Este % se cumple para el Segundo semestre 2017, a través de Sw de datos para Rakc de comunicaciones.
Se adjudicó el contrato. Falta la instalación</t>
        </r>
      </text>
    </comment>
    <comment ref="J38" authorId="0" shapeId="0">
      <text>
        <r>
          <rPr>
            <b/>
            <sz val="9"/>
            <color indexed="81"/>
            <rFont val="Tahoma"/>
            <family val="2"/>
          </rPr>
          <t xml:space="preserve">Juan Paulo Jones Prada:
Se renuevan Sw de datos, Ap (Wifi), cableado estructurado </t>
        </r>
        <r>
          <rPr>
            <sz val="9"/>
            <color indexed="81"/>
            <rFont val="Tahoma"/>
            <family val="2"/>
          </rPr>
          <t xml:space="preserve">
</t>
        </r>
      </text>
    </comment>
    <comment ref="I39" authorId="4" shapeId="0">
      <text>
        <r>
          <rPr>
            <b/>
            <sz val="9"/>
            <color indexed="81"/>
            <rFont val="Tahoma"/>
            <family val="2"/>
          </rPr>
          <t>Admin  red:</t>
        </r>
        <r>
          <rPr>
            <sz val="9"/>
            <color indexed="81"/>
            <rFont val="Tahoma"/>
            <family val="2"/>
          </rPr>
          <t xml:space="preserve">
Se contrató integración con Sistema financiero y Academico. Para 2017 -2. Este final de año se culminará la integración de los sistemas financiero y académico.</t>
        </r>
      </text>
    </comment>
    <comment ref="G40" authorId="0" shapeId="0">
      <text>
        <r>
          <rPr>
            <b/>
            <sz val="9"/>
            <color indexed="81"/>
            <rFont val="Tahoma"/>
            <family val="2"/>
          </rPr>
          <t>Se cuenta con el informe del "Plan operativo de la planta fìsica y plan anual de mantenimiento 2016"</t>
        </r>
        <r>
          <rPr>
            <sz val="9"/>
            <color indexed="81"/>
            <rFont val="Tahoma"/>
            <family val="2"/>
          </rPr>
          <t xml:space="preserve">
</t>
        </r>
      </text>
    </comment>
    <comment ref="I40" authorId="0" shapeId="0">
      <text>
        <r>
          <rPr>
            <b/>
            <sz val="9"/>
            <color indexed="81"/>
            <rFont val="Tahoma"/>
            <family val="2"/>
          </rPr>
          <t>Se cuenta con el Plan Operativo de la planta física y plan anual de mantenimiento 2017.</t>
        </r>
        <r>
          <rPr>
            <sz val="9"/>
            <color indexed="81"/>
            <rFont val="Tahoma"/>
            <family val="2"/>
          </rPr>
          <t xml:space="preserve">
</t>
        </r>
      </text>
    </comment>
    <comment ref="J40" authorId="0" shapeId="0">
      <text>
        <r>
          <rPr>
            <b/>
            <sz val="9"/>
            <color indexed="81"/>
            <rFont val="Tahoma"/>
            <family val="2"/>
          </rPr>
          <t>Se cuenta con el Plan Operativo de la planta física y plan anual de mantenimiento 2017.</t>
        </r>
        <r>
          <rPr>
            <sz val="9"/>
            <color indexed="81"/>
            <rFont val="Tahoma"/>
            <family val="2"/>
          </rPr>
          <t xml:space="preserve">
</t>
        </r>
      </text>
    </comment>
  </commentList>
</comments>
</file>

<file path=xl/sharedStrings.xml><?xml version="1.0" encoding="utf-8"?>
<sst xmlns="http://schemas.openxmlformats.org/spreadsheetml/2006/main" count="612" uniqueCount="224">
  <si>
    <t>Indicador de Resultado</t>
  </si>
  <si>
    <t>Indicador de Producto</t>
  </si>
  <si>
    <t>Responsable</t>
  </si>
  <si>
    <t>Log Acum</t>
  </si>
  <si>
    <t>Efic Acum</t>
  </si>
  <si>
    <t>Tipo de indicador</t>
  </si>
  <si>
    <t xml:space="preserve">Línea Base </t>
  </si>
  <si>
    <t>Unidad de medida</t>
  </si>
  <si>
    <t>PÁGINA: 1 DE 1</t>
  </si>
  <si>
    <t>Indicador de resultado</t>
  </si>
  <si>
    <t xml:space="preserve">Prog (2016) </t>
  </si>
  <si>
    <t>Log (2016)</t>
  </si>
  <si>
    <t>Efic periodo</t>
  </si>
  <si>
    <r>
      <t>PLAN INDICATIVO CONSOLIDADO  
PI-FR</t>
    </r>
    <r>
      <rPr>
        <b/>
        <strike/>
        <sz val="14"/>
        <rFont val="Calibri"/>
        <family val="2"/>
      </rPr>
      <t xml:space="preserve"> </t>
    </r>
    <r>
      <rPr>
        <b/>
        <sz val="14"/>
        <rFont val="Calibri"/>
        <family val="2"/>
      </rPr>
      <t>021</t>
    </r>
  </si>
  <si>
    <t>Meta         (2016 - 2019)</t>
  </si>
  <si>
    <t xml:space="preserve">Prog (2017) </t>
  </si>
  <si>
    <t xml:space="preserve">Prog (2018) </t>
  </si>
  <si>
    <t>Log (2018)</t>
  </si>
  <si>
    <t xml:space="preserve">Prog (2019) </t>
  </si>
  <si>
    <t>Log (2019)</t>
  </si>
  <si>
    <t>VERSIÓN: 003</t>
  </si>
  <si>
    <t>FECHA: 15-12-2016</t>
  </si>
  <si>
    <t>EJE 1: DOCENCIA</t>
  </si>
  <si>
    <t>Componente 1: DOCENTES</t>
  </si>
  <si>
    <t>Componente 2: OFERTA ACADÈMICA DE CALIDAD</t>
  </si>
  <si>
    <t>Componente 4 : GRADUADOS</t>
  </si>
  <si>
    <t>Componente 1: IMPACTO DE LAS INVESTIGACIONES EN LA INSTITUCIÒN</t>
  </si>
  <si>
    <t>Componente 2: PROYECCIÒN SOCIAL</t>
  </si>
  <si>
    <t>Componente 3 : PERMANENCIA CON CALIDAD</t>
  </si>
  <si>
    <t>Componente 1: INTERCULTURALIDAD</t>
  </si>
  <si>
    <t>Componente 1: BIENESTAR INSTITUCIONAL</t>
  </si>
  <si>
    <t>EJE 5: BIENESTAR INSTITUCIONAL</t>
  </si>
  <si>
    <t>Porcentaje</t>
  </si>
  <si>
    <t>Ejecución del Plan anual  de capacitación docente</t>
  </si>
  <si>
    <t>Número de docentes por estudiantes</t>
  </si>
  <si>
    <t>No de docentes formados en programas de doctorado</t>
  </si>
  <si>
    <t>Número</t>
  </si>
  <si>
    <t>No de docentes formados en Maestría</t>
  </si>
  <si>
    <t>Proporción de docentes de planta capacitados en el marco del PIC</t>
  </si>
  <si>
    <t>No de docentes de planta adicionales, contratados</t>
  </si>
  <si>
    <t>Informe sobre el cumplimiento de cada factor y sus caracteristicas por el CNA</t>
  </si>
  <si>
    <t>Numero</t>
  </si>
  <si>
    <t>Estudios sobre la Oferta Académica articulada con los contextos local, regional, nacional e internacional.</t>
  </si>
  <si>
    <t>Incremento de la cobertura en el periodo</t>
  </si>
  <si>
    <t xml:space="preserve"> Concepto sobre el cumplimiento de condiciones iniciales</t>
  </si>
  <si>
    <t>Aumentar</t>
  </si>
  <si>
    <t>Mantener</t>
  </si>
  <si>
    <t>No de programas nuevos ofertados</t>
  </si>
  <si>
    <t>No de estudiantes matriculados</t>
  </si>
  <si>
    <t>No de programas académicos con metodología virtual, ofertados en @Medellín u otras plataformas</t>
  </si>
  <si>
    <t>No de grupos con apoyo a la presencialidad</t>
  </si>
  <si>
    <t>Vicerrectoría Académica</t>
  </si>
  <si>
    <t>Vicerrectoría Académica
Aseguramiento de la calidad académica.
Decanaturas</t>
  </si>
  <si>
    <t>Virtualidad</t>
  </si>
  <si>
    <t>Incremento de la retención estudiantil en el periodo</t>
  </si>
  <si>
    <t>Quédate en Colmayor</t>
  </si>
  <si>
    <t>No de asignaturas con tutorías académicas</t>
  </si>
  <si>
    <t>Estudiantes que acceden a los servicios del programa por medio de las TIC</t>
  </si>
  <si>
    <t>No de actividades (cursos, diplomados, cartillas, libros, videos o talleres) para fortalecer el proceso de enseñanza</t>
  </si>
  <si>
    <t xml:space="preserve">Porcentaje de estudiantes que hacen uso de los servicios </t>
  </si>
  <si>
    <t>No de docentes que se articulan a las estrategias didácticas del programa</t>
  </si>
  <si>
    <t>Tasa de deserción estudiantil disminuida</t>
  </si>
  <si>
    <t>Reducir</t>
  </si>
  <si>
    <t>Graduados vinculados a actividades académicas</t>
  </si>
  <si>
    <t>Graduados con oportunidades de ser vinculados laboralmente a traves de portal</t>
  </si>
  <si>
    <t>No de graduados que participan en actividades de formación (Cursos, seminarios, diplomados, talleres, charlas, entre otros.)</t>
  </si>
  <si>
    <t>Centro de Graduados</t>
  </si>
  <si>
    <t>Graduados capacitados en segunda lengua</t>
  </si>
  <si>
    <t>No de graduados vinculados laboralmente en actividades de docencia, investigación y extensión y proyección social</t>
  </si>
  <si>
    <t>Tasa de ocupacion: (Vinculados/Vacantes)*100</t>
  </si>
  <si>
    <t>No de ofertas registradas en el Portal por año</t>
  </si>
  <si>
    <t>No de hojas de vida de graduados registradas en el Portal</t>
  </si>
  <si>
    <t>No total de empresas registradas en el Portal</t>
  </si>
  <si>
    <t>No de estudios de inserción y  trayectoria laboral de los graduados realizados</t>
  </si>
  <si>
    <t>Tasa de actualizaciòn de la base de datos de graduados</t>
  </si>
  <si>
    <t>Vicerrectoría Académica
Aseguramiento de la calidad académica.
Decanaturas.</t>
  </si>
  <si>
    <t>Grupos de investigación categorizados en Colciencias</t>
  </si>
  <si>
    <t>Participación de los estudiantes en procesos de creación y reapropiación del conocimiento.</t>
  </si>
  <si>
    <t>No de proyectos de investigación aprobados</t>
  </si>
  <si>
    <t xml:space="preserve">Número </t>
  </si>
  <si>
    <t>No de ponencias presentadas en congresos nacionales e internacionales</t>
  </si>
  <si>
    <t>No de artículos publicados en revistas indexadas</t>
  </si>
  <si>
    <t>No de libros publicados</t>
  </si>
  <si>
    <t>No. de transferencias: patentes, normas, secretos industriales, entre otros </t>
  </si>
  <si>
    <t>Centro de investigaciones</t>
  </si>
  <si>
    <t xml:space="preserve">Participación en redes de investigación </t>
  </si>
  <si>
    <t>No de investigadores clasificados en COLCIENCIAS</t>
  </si>
  <si>
    <t>Número de proyectos de investigación aprobados (estudiantes)</t>
  </si>
  <si>
    <t>Número de auxiliares/pasantes de investigación</t>
  </si>
  <si>
    <t>Número de jóvenes investigadores dentro de los proyectos de investigación</t>
  </si>
  <si>
    <t>No. de eventos en los que participan los semilleristas</t>
  </si>
  <si>
    <t>Eventos academicos de Extensión Académica</t>
  </si>
  <si>
    <t>Aumento de ingresos por servicios de Extensión</t>
  </si>
  <si>
    <t>Proyectos de intervenciòn social</t>
  </si>
  <si>
    <t xml:space="preserve">No De estudiantes beneficiados con el centro de lenguas  </t>
  </si>
  <si>
    <t>No De eventos realizados por Extensión académica hacia la comunidad institucional (Cátedra abierta, Cátedraticos Extensión) </t>
  </si>
  <si>
    <t>Ingresos percibidos por  utilidades de los convenios y contratos de Extensión y Proyección social</t>
  </si>
  <si>
    <t>No De convenios desarrollados por la unidad estratégica de negocio  (TURISMO)</t>
  </si>
  <si>
    <t>Ingresos brutos percibidos por prestación de servicios (Consultorio de construcción y el hábitat)</t>
  </si>
  <si>
    <t>No De convenios desarrollados por la  Unidad estratégica de negocio (Consultorio de construcción y el hábitat)</t>
  </si>
  <si>
    <t>No  De convenios desarrollados por el Laboratorio de Innovación Social</t>
  </si>
  <si>
    <t>No De proyectos de Empresarismo y emprendimiento asesorados y acompañados</t>
  </si>
  <si>
    <t>No De convenios de Empresarismo y  emprendimiento con entidades del ecosistema emprendedor de la ciudad</t>
  </si>
  <si>
    <t>No De servicios académicos y administrativos de educación continua en salud</t>
  </si>
  <si>
    <t>No De muestras (LACMA)</t>
  </si>
  <si>
    <t xml:space="preserve"> En miles de Pesos</t>
  </si>
  <si>
    <t>Pesos</t>
  </si>
  <si>
    <t>No De actividades de proyeccion social, desarrollados con la comunidad.</t>
  </si>
  <si>
    <t>Extension y Proyeccion Social</t>
  </si>
  <si>
    <t>Movilidad Internacional</t>
  </si>
  <si>
    <t>Interculturalidad</t>
  </si>
  <si>
    <t>Experiencias académicas de internacionalización</t>
  </si>
  <si>
    <t>Nùmero</t>
  </si>
  <si>
    <t>No de estudiantes entrantes en actividades académicas</t>
  </si>
  <si>
    <t>No de docentes entrantes en actividades académicas</t>
  </si>
  <si>
    <t>No de estudiantes salientes  en actividades académicas</t>
  </si>
  <si>
    <t>No de docentes salientes en actividades académicas</t>
  </si>
  <si>
    <t>No de conversatorios como socialización de experiencias</t>
  </si>
  <si>
    <t>No de eventos con visitantes nacionales y extranjeros</t>
  </si>
  <si>
    <t>No de socializaciones de transferencia de conocimiento</t>
  </si>
  <si>
    <t>No propuestas desarrolladas con la mediación de Sapiencia</t>
  </si>
  <si>
    <t>Hotel-escuela operando</t>
  </si>
  <si>
    <t xml:space="preserve">Bases de datos bibliográficas en otros idiomas (Science Direct // EBSCO) </t>
  </si>
  <si>
    <t>No de Devoluciones de experiencias académicas</t>
  </si>
  <si>
    <t xml:space="preserve">Información por las redes Boletín “Mundo Mayor” </t>
  </si>
  <si>
    <t xml:space="preserve">No. de Conversatorios </t>
  </si>
  <si>
    <t>No. de eventos de capacitación en temas relacionados con internacionalización de la educación superior</t>
  </si>
  <si>
    <t>Cobertura de la población Institucional en los servicios de Bienestar</t>
  </si>
  <si>
    <t>No de atenciones médicas</t>
  </si>
  <si>
    <t>No de campañas prevención del consumo de sustancias psicoactivas</t>
  </si>
  <si>
    <t>% de la participación de la poblacion de la Institución en  actividades de promoción de la salud y el desarrollo humano</t>
  </si>
  <si>
    <t>No de eventos para promocionar la Inclusión Social</t>
  </si>
  <si>
    <t>Campañas de sensibilización a traves de actividades artísticas y culturales</t>
  </si>
  <si>
    <t>Actividades de promoción artística y cultural, ofertadas</t>
  </si>
  <si>
    <t>% de la participación de la poblacion de la Institución en  actividades artísticas y culturales</t>
  </si>
  <si>
    <t>Campañas para sensibilizar a la comunidad institucional en  los beneficios que se obtienen con la práctica de  las actividades deportivas y recreativas</t>
  </si>
  <si>
    <t>Actividades deportivas y recreativas, ofertadas.</t>
  </si>
  <si>
    <t>% de la participación de la poblacion de la Institución en  actividades deportivas y recreativas</t>
  </si>
  <si>
    <t>% de estudiantes con cobertura de la promoción socioeconómica</t>
  </si>
  <si>
    <t xml:space="preserve">No de estudiantes beneficiarios del Programa de Seguridad Alimentaria </t>
  </si>
  <si>
    <t>Reglamento para obtención de un único beneficio de promoción socioeconómica</t>
  </si>
  <si>
    <t xml:space="preserve">MECI y SIG operando conjuntamente </t>
  </si>
  <si>
    <t>No Auditorias del  Sistema de Gestión Ambiental.</t>
  </si>
  <si>
    <t>No Auditorias  del Sistema de Gestión de la Calidad.</t>
  </si>
  <si>
    <t>Implementación del Sistema de Gestión de Seguridad y Salud en el trabajo</t>
  </si>
  <si>
    <t>Equilibrio financiero</t>
  </si>
  <si>
    <t>Elaboración de propuesta de política pública que posibilite la financiación de la educación superior.</t>
  </si>
  <si>
    <t>Propuesta de resolución sobre la optimización en el uso de los recursos y control del gasto</t>
  </si>
  <si>
    <t>Estructura Administrativa modernizada</t>
  </si>
  <si>
    <t>Personal administrativo y docentes de carrera, recibiendo  incentivos y estímulos.</t>
  </si>
  <si>
    <t xml:space="preserve">Encuentros de Inducción y reinducción del personal administrativo y docente </t>
  </si>
  <si>
    <t>Modernización administrativa progresiva implementada, acorde a los recursos financieros disponibles.</t>
  </si>
  <si>
    <t>Marco normativo actualizado.</t>
  </si>
  <si>
    <t>Plan de mercadeo Institucional</t>
  </si>
  <si>
    <t>Seguimiento y evaluación a los planes, programas y proyectos de la Institución.</t>
  </si>
  <si>
    <t>Informe de optimización de espacios físicos para la docencia.</t>
  </si>
  <si>
    <t>Sistema de información estadistico y de autoevaluación, implementado</t>
  </si>
  <si>
    <t xml:space="preserve">Porcentaje de la articulación académica y administrativa </t>
  </si>
  <si>
    <t>Tasa</t>
  </si>
  <si>
    <t>Infraestructura al servicio de la Academia</t>
  </si>
  <si>
    <t xml:space="preserve">Herramientas tecnológicas para la enseñanza incorporadas al desarrollo académico. </t>
  </si>
  <si>
    <t xml:space="preserve">Desarrollo de infraestructura tecnológica para la educación.  </t>
  </si>
  <si>
    <t>Plan de mantenimiento y mejora integral de la infraestructura física donde opera la institución.</t>
  </si>
  <si>
    <t>Direccion de Internacionalizacion</t>
  </si>
  <si>
    <t>Bienestar Institucional</t>
  </si>
  <si>
    <t>Control Interno.
Gestión de la Mejora
Gestión Ambiental.
Seguridad y Salud en el Trabajo.
Gestión del Talento Humano.</t>
  </si>
  <si>
    <t>Vicerrectoría Académica
Vicerrectoría Administrativa y financiera.
Gestión de comunicaciones.
Gestión de la Extensión y Proyección Social.
Decanaturas.
Planeación Institucional.
Gestión de Bienes y Servicios</t>
  </si>
  <si>
    <t>Gestión del Talento Humano</t>
  </si>
  <si>
    <t>Vicerrectoría Administrativa y Financiera</t>
  </si>
  <si>
    <t>Secretaría General</t>
  </si>
  <si>
    <t>Gestión de Comunicaciones</t>
  </si>
  <si>
    <t>Planeación Institucional</t>
  </si>
  <si>
    <t>Vicerrectoría Administrativa y Financiera.
Vicerrectoría Académica</t>
  </si>
  <si>
    <t>Sistemas de información integrados (Financiero-Académico)</t>
  </si>
  <si>
    <t>Gestión de Tecnología e Informática</t>
  </si>
  <si>
    <t>Gestión de Infraestructura física</t>
  </si>
  <si>
    <t>Gestiòn de Infraestructura
Gestiòn de Tecnologìa</t>
  </si>
  <si>
    <t>Proporción de docentes de planta y ocasionales con Doctorado</t>
  </si>
  <si>
    <t>Total presupuesto asignado (funcionamiento e inversión)</t>
  </si>
  <si>
    <t>Total presupuesto ejecutado (funcionamiento e inversión)</t>
  </si>
  <si>
    <t>Índice de inversión</t>
  </si>
  <si>
    <t>TOTALES</t>
  </si>
  <si>
    <t>EJE</t>
  </si>
  <si>
    <t>EFICACIA PERIÓDICA</t>
  </si>
  <si>
    <t>EFICACIA PONDERADA</t>
  </si>
  <si>
    <t>Eficiencia del Plan</t>
  </si>
  <si>
    <t>No De programas de Extensión y Proyección social implementados(Cursos, Diplomados)</t>
  </si>
  <si>
    <t>25.39%</t>
  </si>
  <si>
    <t>EFICACIA ACUMULADA POR PRODUCTOS</t>
  </si>
  <si>
    <t>No De productos académicos desarrollados a partir de los proyectos de Extensión y proyección social.</t>
  </si>
  <si>
    <t>EFICACIA PERIODICA POR PRODUCTOS</t>
  </si>
  <si>
    <t>EFICACIA PONDERADA DEL EJE</t>
  </si>
  <si>
    <t>No de programas acreditados</t>
  </si>
  <si>
    <t>No de programas con Planes de Mejoramiento</t>
  </si>
  <si>
    <t>Vicerrectoría Académica
Aseguramiento de la calidad académica.</t>
  </si>
  <si>
    <t>EFICACIA  ACUMULADA PONDERADA DEL EJE</t>
  </si>
  <si>
    <t>EFICACIA ACUMULADA PONDERADA DEL EJE</t>
  </si>
  <si>
    <t>Log (2017) 1</t>
  </si>
  <si>
    <t>Log (2017) 2</t>
  </si>
  <si>
    <t>EJE 6: GESTIÓN ADMINISTRATIVA Y FINANCIERA</t>
  </si>
  <si>
    <t>EJE 4: INTERNACIONALIZACIÓN</t>
  </si>
  <si>
    <t>Vicerrectoría Académica
Decanos
Dirección de Internacionalización</t>
  </si>
  <si>
    <t>EFICACIA ACUMULADA PONDERADA DEL PLAN</t>
  </si>
  <si>
    <t>TOTAL EJECUTADO</t>
  </si>
  <si>
    <t>PRESUPUESTO TOTAL</t>
  </si>
  <si>
    <t>ÍNDICE DE INVERSIÓN ACUMULADO</t>
  </si>
  <si>
    <t>EFICIENCIA DEL PLAN ACUMULADA</t>
  </si>
  <si>
    <t>EJE 3: EXTENSIÓN ACADÉMICA Y PROYECCIÓN SOCIAL</t>
  </si>
  <si>
    <t>EJE 2: INVESTIGACIÓN</t>
  </si>
  <si>
    <t>Componente 1: EXTENSIÓN ACADÉMICA</t>
  </si>
  <si>
    <t>INDICADORES DE EVALUACIÓN PLAN INDICATIVO
CONSOLIDADO 2017-2</t>
  </si>
  <si>
    <t>INDICADORES DE EVALUACIÓN ACUMULADA PLAN INDICATIVO 2016-2017</t>
  </si>
  <si>
    <t>Proporción de docentes de planta y ocasionales con Maestría</t>
  </si>
  <si>
    <t>EFICACIA ACUMULADA PROMEDIO DEL PLAN</t>
  </si>
  <si>
    <t>1. DOCENCIA</t>
  </si>
  <si>
    <t>2. INVESTIGACIÓN</t>
  </si>
  <si>
    <t>3. EXTENSIÓN ACADÉMICA</t>
  </si>
  <si>
    <t>4. INTERNACIONALIZACIÓN</t>
  </si>
  <si>
    <t>5. BIENESTAR INSTITUCIONAL</t>
  </si>
  <si>
    <t>6. GESTIÓN ADMINISTRATIVA Y FINANCIERA</t>
  </si>
  <si>
    <t>Componente 1: SISTEMA DE GESTIÓN INTEGRAL</t>
  </si>
  <si>
    <t>Componente 2: GESTIÓN FINANCIERA</t>
  </si>
  <si>
    <t>Componente 3 : GESTIÓN ADMINISTRATIVA</t>
  </si>
  <si>
    <t>Componente 4 : INFRAESTRUCTURA PARA EL MEJORAMIENTO ACADÉMICO Y EL BIENESTAR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</si>
</sst>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0.0%"/>
    <numFmt numFmtId="169" formatCode="_-[$$-240A]* #,##0_-;\-[$$-240A]* #,##0_-;_-[$$-240A]* &quot;-&quot;??_-;_-@_-"/>
    <numFmt numFmtId="170" formatCode="&quot;$&quot;\ #,##0_);[Red]\(&quot;$&quot;\ #,##0\)"/>
    <numFmt numFmtId="171" formatCode="[$$-240A]\ #,##0"/>
  </numFmts>
  <fonts count="22" x14ac:knownFonts="1">
    <font>
      <sz val="11"/>
      <color theme="1"/>
      <name val="Calibri"/>
      <family val="2"/>
      <scheme val="minor"/>
    </font>
    <font>
      <sz val="11"/>
      <color theme="1"/>
      <name val="Calibri"/>
      <family val="2"/>
      <scheme val="minor"/>
    </font>
    <font>
      <b/>
      <sz val="12"/>
      <name val="Calibri"/>
      <family val="2"/>
      <scheme val="minor"/>
    </font>
    <font>
      <sz val="11"/>
      <name val="Calibri"/>
      <family val="2"/>
      <scheme val="minor"/>
    </font>
    <font>
      <b/>
      <sz val="14"/>
      <color theme="1"/>
      <name val="Calibri"/>
      <family val="2"/>
      <scheme val="minor"/>
    </font>
    <font>
      <sz val="12"/>
      <name val="Calibri"/>
      <family val="2"/>
      <scheme val="minor"/>
    </font>
    <font>
      <b/>
      <sz val="14"/>
      <name val="Calibri"/>
      <family val="2"/>
    </font>
    <font>
      <sz val="12"/>
      <color theme="1"/>
      <name val="Calibri"/>
      <family val="2"/>
      <scheme val="minor"/>
    </font>
    <font>
      <b/>
      <sz val="12"/>
      <name val="Calibri"/>
      <family val="2"/>
    </font>
    <font>
      <b/>
      <sz val="11"/>
      <color theme="1"/>
      <name val="Calibri"/>
      <family val="2"/>
      <scheme val="minor"/>
    </font>
    <font>
      <b/>
      <sz val="12"/>
      <color theme="1"/>
      <name val="Calibri"/>
      <family val="2"/>
      <scheme val="minor"/>
    </font>
    <font>
      <b/>
      <strike/>
      <sz val="14"/>
      <name val="Calibri"/>
      <family val="2"/>
    </font>
    <font>
      <b/>
      <sz val="9"/>
      <color indexed="81"/>
      <name val="Tahoma"/>
      <family val="2"/>
    </font>
    <font>
      <sz val="9"/>
      <color indexed="81"/>
      <name val="Tahoma"/>
      <family val="2"/>
    </font>
    <font>
      <sz val="12"/>
      <color rgb="FF000000"/>
      <name val="Calibri"/>
      <family val="2"/>
      <scheme val="minor"/>
    </font>
    <font>
      <sz val="11"/>
      <color theme="1"/>
      <name val="Arial"/>
      <family val="2"/>
    </font>
    <font>
      <sz val="11"/>
      <color rgb="FF000000"/>
      <name val="Arial"/>
      <family val="2"/>
    </font>
    <font>
      <b/>
      <sz val="11"/>
      <color rgb="FF000000"/>
      <name val="Arial"/>
      <family val="2"/>
    </font>
    <font>
      <sz val="9"/>
      <color indexed="81"/>
      <name val="Tahoma"/>
      <charset val="1"/>
    </font>
    <font>
      <b/>
      <sz val="9"/>
      <color indexed="81"/>
      <name val="Tahoma"/>
      <charset val="1"/>
    </font>
    <font>
      <b/>
      <sz val="14"/>
      <name val="Calibri"/>
      <family val="2"/>
      <scheme val="minor"/>
    </font>
    <font>
      <sz val="9"/>
      <color indexed="81"/>
      <name val="Tahoma"/>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C000"/>
        <bgColor indexed="64"/>
      </patternFill>
    </fill>
    <fill>
      <patternFill patternType="solid">
        <fgColor theme="0" tint="-0.249977111117893"/>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86">
    <xf numFmtId="0" fontId="0" fillId="0" borderId="0" xfId="0"/>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7" fillId="2" borderId="0" xfId="0" applyFont="1" applyFill="1"/>
    <xf numFmtId="0" fontId="7" fillId="0" borderId="0" xfId="0" applyFont="1"/>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0" xfId="0" applyFill="1"/>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center" vertical="center"/>
    </xf>
    <xf numFmtId="0" fontId="0" fillId="0" borderId="0" xfId="0" applyFont="1"/>
    <xf numFmtId="0" fontId="0" fillId="2" borderId="0" xfId="0" applyFont="1" applyFill="1"/>
    <xf numFmtId="0" fontId="0"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Font="1" applyBorder="1" applyAlignment="1">
      <alignment horizontal="center" vertical="center" wrapText="1"/>
    </xf>
    <xf numFmtId="166" fontId="0" fillId="0" borderId="1" xfId="3" applyNumberFormat="1" applyFont="1" applyFill="1" applyBorder="1" applyAlignment="1">
      <alignment horizontal="center" vertical="center" wrapText="1"/>
    </xf>
    <xf numFmtId="9" fontId="0"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0" fillId="0" borderId="1" xfId="3"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horizontal="center" vertical="center" wrapText="1"/>
    </xf>
    <xf numFmtId="9" fontId="5" fillId="2" borderId="0" xfId="1" applyFont="1" applyFill="1" applyBorder="1" applyAlignment="1">
      <alignment horizontal="center" vertical="center" wrapText="1"/>
    </xf>
    <xf numFmtId="9" fontId="5" fillId="2" borderId="6" xfId="1" applyFont="1" applyFill="1" applyBorder="1" applyAlignment="1">
      <alignment horizontal="center" vertical="center" wrapText="1"/>
    </xf>
    <xf numFmtId="9" fontId="2" fillId="0" borderId="1" xfId="1" applyFont="1" applyBorder="1" applyAlignment="1">
      <alignment horizontal="center" vertical="center" wrapText="1"/>
    </xf>
    <xf numFmtId="9" fontId="0" fillId="0" borderId="1" xfId="1" applyFont="1" applyBorder="1" applyAlignment="1">
      <alignment horizontal="center" vertical="center" wrapText="1"/>
    </xf>
    <xf numFmtId="9" fontId="0" fillId="2" borderId="0" xfId="1" applyFont="1" applyFill="1" applyAlignment="1">
      <alignment horizontal="center" vertical="center"/>
    </xf>
    <xf numFmtId="9" fontId="0" fillId="0" borderId="0" xfId="1" applyFont="1" applyAlignment="1">
      <alignment horizontal="center" vertical="center"/>
    </xf>
    <xf numFmtId="9" fontId="0" fillId="2" borderId="0" xfId="0" applyNumberFormat="1" applyFill="1" applyAlignment="1">
      <alignment horizontal="center" vertical="center"/>
    </xf>
    <xf numFmtId="165" fontId="0" fillId="2" borderId="0" xfId="2" applyFont="1" applyFill="1" applyAlignment="1">
      <alignment vertical="center"/>
    </xf>
    <xf numFmtId="0" fontId="10" fillId="2" borderId="1" xfId="0" applyFont="1" applyFill="1" applyBorder="1" applyAlignment="1">
      <alignment horizontal="left" vertical="center" wrapText="1"/>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0" fontId="2" fillId="3" borderId="1" xfId="0" applyFont="1" applyFill="1" applyBorder="1" applyAlignment="1">
      <alignment vertical="center" wrapText="1"/>
    </xf>
    <xf numFmtId="0" fontId="5" fillId="2" borderId="0"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9" xfId="0" applyFont="1" applyBorder="1" applyAlignment="1">
      <alignment horizontal="center" vertical="center" wrapText="1"/>
    </xf>
    <xf numFmtId="0" fontId="7" fillId="0" borderId="1" xfId="0" applyFont="1" applyFill="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9" fontId="7" fillId="0" borderId="1" xfId="1" applyFont="1" applyFill="1" applyBorder="1" applyAlignment="1">
      <alignment horizontal="center" vertical="center" wrapText="1"/>
    </xf>
    <xf numFmtId="9" fontId="7" fillId="0" borderId="1" xfId="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9" xfId="0" applyFont="1" applyFill="1" applyBorder="1" applyAlignment="1">
      <alignment horizontal="center" vertical="center" wrapText="1"/>
    </xf>
    <xf numFmtId="10" fontId="7" fillId="0" borderId="1" xfId="0" applyNumberFormat="1" applyFont="1" applyBorder="1" applyAlignment="1">
      <alignment horizontal="center"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10" fillId="0" borderId="8"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6" fontId="7" fillId="0" borderId="1" xfId="3"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3"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7" fillId="0" borderId="8" xfId="0" applyFont="1" applyBorder="1" applyAlignment="1">
      <alignment horizontal="center" vertical="center" wrapText="1"/>
    </xf>
    <xf numFmtId="10" fontId="7" fillId="0" borderId="1" xfId="0" applyNumberFormat="1" applyFont="1" applyFill="1" applyBorder="1" applyAlignment="1">
      <alignment horizontal="center" vertical="center" wrapText="1"/>
    </xf>
    <xf numFmtId="3" fontId="7" fillId="0" borderId="1" xfId="3"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7" fillId="2" borderId="1" xfId="0" applyFont="1" applyFill="1" applyBorder="1" applyAlignment="1">
      <alignment wrapText="1"/>
    </xf>
    <xf numFmtId="1"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1" fontId="14" fillId="0" borderId="1" xfId="1"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9" fontId="14" fillId="0" borderId="1" xfId="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xf>
    <xf numFmtId="9" fontId="15" fillId="0" borderId="1" xfId="0" applyNumberFormat="1" applyFont="1" applyBorder="1" applyAlignment="1">
      <alignment horizontal="center" vertical="center" wrapText="1"/>
    </xf>
    <xf numFmtId="9" fontId="15" fillId="0" borderId="1" xfId="0" applyNumberFormat="1" applyFont="1" applyFill="1" applyBorder="1" applyAlignment="1">
      <alignment horizontal="center" vertical="center" wrapText="1"/>
    </xf>
    <xf numFmtId="0" fontId="7" fillId="0" borderId="1" xfId="0" applyFont="1" applyBorder="1" applyAlignment="1">
      <alignment wrapText="1"/>
    </xf>
    <xf numFmtId="0" fontId="7" fillId="0" borderId="1" xfId="0" applyFont="1" applyFill="1" applyBorder="1" applyAlignment="1">
      <alignment vertical="center" wrapText="1"/>
    </xf>
    <xf numFmtId="0" fontId="7" fillId="0" borderId="9" xfId="0" applyFont="1" applyFill="1" applyBorder="1" applyAlignment="1">
      <alignment vertical="center" wrapText="1"/>
    </xf>
    <xf numFmtId="16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Alignment="1">
      <alignment horizontal="left" vertical="center" wrapText="1"/>
    </xf>
    <xf numFmtId="0" fontId="7" fillId="0" borderId="1" xfId="0" applyFont="1" applyFill="1" applyBorder="1" applyAlignment="1">
      <alignment horizont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Fill="1" applyBorder="1" applyAlignment="1">
      <alignment horizontal="left"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9" fontId="16" fillId="0" borderId="1" xfId="0" applyNumberFormat="1" applyFont="1" applyBorder="1" applyAlignment="1">
      <alignment horizontal="center" vertical="center" wrapText="1"/>
    </xf>
    <xf numFmtId="0" fontId="16" fillId="4"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2" fillId="3" borderId="1" xfId="0" applyFont="1" applyFill="1" applyBorder="1" applyAlignment="1">
      <alignment wrapText="1"/>
    </xf>
    <xf numFmtId="0" fontId="10" fillId="3" borderId="1" xfId="0" applyFont="1" applyFill="1" applyBorder="1" applyAlignment="1">
      <alignment wrapText="1"/>
    </xf>
    <xf numFmtId="0" fontId="2" fillId="3" borderId="8" xfId="0" applyFont="1" applyFill="1" applyBorder="1" applyAlignment="1">
      <alignment vertical="center" wrapText="1"/>
    </xf>
    <xf numFmtId="0" fontId="10" fillId="3" borderId="8" xfId="0" applyFont="1" applyFill="1" applyBorder="1" applyAlignment="1">
      <alignment vertical="center" wrapText="1"/>
    </xf>
    <xf numFmtId="0" fontId="17"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 fontId="0" fillId="0" borderId="1" xfId="1" applyNumberFormat="1" applyFont="1" applyFill="1" applyBorder="1" applyAlignment="1">
      <alignment horizontal="center" vertical="center" wrapText="1"/>
    </xf>
    <xf numFmtId="9" fontId="3" fillId="0" borderId="1" xfId="1" applyFont="1" applyFill="1" applyBorder="1" applyAlignment="1">
      <alignment horizontal="center" vertical="center" wrapText="1"/>
    </xf>
    <xf numFmtId="9" fontId="7" fillId="2" borderId="1" xfId="1" applyFont="1" applyFill="1" applyBorder="1" applyAlignment="1">
      <alignment horizontal="center" vertical="center" wrapText="1"/>
    </xf>
    <xf numFmtId="168" fontId="7" fillId="2"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10" fontId="7" fillId="0" borderId="9" xfId="0" applyNumberFormat="1" applyFont="1" applyFill="1" applyBorder="1" applyAlignment="1">
      <alignment horizontal="center" vertical="center" wrapText="1"/>
    </xf>
    <xf numFmtId="10" fontId="7" fillId="0" borderId="1" xfId="1" applyNumberFormat="1" applyFont="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0" fillId="0" borderId="1" xfId="3" applyNumberFormat="1" applyFont="1" applyFill="1" applyBorder="1" applyAlignment="1">
      <alignment horizontal="center" vertical="center" wrapText="1"/>
    </xf>
    <xf numFmtId="10" fontId="7" fillId="0" borderId="1" xfId="1" applyNumberFormat="1" applyFont="1" applyFill="1" applyBorder="1" applyAlignment="1">
      <alignment horizontal="center" vertical="center" wrapText="1"/>
    </xf>
    <xf numFmtId="0" fontId="9" fillId="0" borderId="8" xfId="0" applyFont="1" applyBorder="1" applyAlignment="1">
      <alignment horizontal="center" vertical="center" wrapText="1"/>
    </xf>
    <xf numFmtId="9" fontId="0"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10" fontId="0" fillId="2" borderId="1" xfId="0" applyNumberFormat="1" applyFill="1" applyBorder="1" applyAlignment="1">
      <alignment horizontal="center" vertical="center"/>
    </xf>
    <xf numFmtId="168" fontId="0" fillId="2" borderId="1" xfId="0" applyNumberFormat="1" applyFill="1" applyBorder="1" applyAlignment="1">
      <alignment horizontal="center" vertical="center"/>
    </xf>
    <xf numFmtId="168" fontId="7" fillId="0" borderId="1" xfId="1"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1" xfId="0" applyFont="1" applyBorder="1"/>
    <xf numFmtId="0" fontId="9" fillId="0" borderId="1" xfId="0" applyFont="1" applyFill="1" applyBorder="1"/>
    <xf numFmtId="9" fontId="0" fillId="2" borderId="1" xfId="1" applyFont="1" applyFill="1" applyBorder="1" applyAlignment="1">
      <alignment horizontal="center" vertical="center"/>
    </xf>
    <xf numFmtId="168" fontId="7" fillId="0" borderId="1" xfId="1" applyNumberFormat="1" applyFont="1" applyBorder="1" applyAlignment="1">
      <alignment horizontal="center" vertical="center" wrapText="1"/>
    </xf>
    <xf numFmtId="168" fontId="0" fillId="0" borderId="1" xfId="1" applyNumberFormat="1" applyFont="1" applyBorder="1" applyAlignment="1">
      <alignment horizontal="center" vertical="center" wrapText="1"/>
    </xf>
    <xf numFmtId="0" fontId="0" fillId="6" borderId="1" xfId="0" applyFill="1" applyBorder="1"/>
    <xf numFmtId="9" fontId="7" fillId="0" borderId="9" xfId="1" applyFont="1" applyFill="1" applyBorder="1" applyAlignment="1">
      <alignment horizontal="center" vertical="center" wrapText="1"/>
    </xf>
    <xf numFmtId="10" fontId="7" fillId="0" borderId="1" xfId="3" applyNumberFormat="1" applyFont="1" applyFill="1" applyBorder="1" applyAlignment="1">
      <alignment horizontal="center" vertical="center" wrapText="1"/>
    </xf>
    <xf numFmtId="9" fontId="0" fillId="0" borderId="1" xfId="0" applyNumberFormat="1" applyFont="1" applyBorder="1" applyAlignment="1">
      <alignment horizontal="center"/>
    </xf>
    <xf numFmtId="9" fontId="0" fillId="2" borderId="1" xfId="1" applyNumberFormat="1" applyFont="1" applyFill="1" applyBorder="1" applyAlignment="1">
      <alignment horizontal="center" vertical="center"/>
    </xf>
    <xf numFmtId="9" fontId="0" fillId="0" borderId="1" xfId="1" applyFont="1" applyBorder="1" applyAlignment="1">
      <alignment horizontal="center"/>
    </xf>
    <xf numFmtId="0" fontId="4" fillId="0" borderId="9" xfId="0" applyFont="1" applyBorder="1" applyAlignment="1"/>
    <xf numFmtId="0" fontId="0" fillId="6" borderId="1" xfId="0" applyFill="1" applyBorder="1" applyAlignment="1">
      <alignment wrapText="1"/>
    </xf>
    <xf numFmtId="0" fontId="1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0" fillId="2" borderId="1" xfId="0" applyFill="1" applyBorder="1" applyAlignment="1">
      <alignment vertical="center" wrapText="1"/>
    </xf>
    <xf numFmtId="168" fontId="0" fillId="2" borderId="0" xfId="1" applyNumberFormat="1" applyFont="1" applyFill="1"/>
    <xf numFmtId="10" fontId="0" fillId="2" borderId="0" xfId="0" applyNumberFormat="1" applyFill="1"/>
    <xf numFmtId="0" fontId="2" fillId="0"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9" fontId="0" fillId="0" borderId="15" xfId="0" applyNumberFormat="1" applyFont="1" applyBorder="1" applyAlignment="1">
      <alignment horizontal="center"/>
    </xf>
    <xf numFmtId="9" fontId="0" fillId="0" borderId="15" xfId="1" applyFont="1" applyBorder="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68" fontId="0" fillId="0" borderId="1" xfId="1" applyNumberFormat="1" applyFont="1" applyBorder="1" applyAlignment="1">
      <alignment horizontal="center"/>
    </xf>
    <xf numFmtId="168" fontId="0" fillId="0" borderId="1" xfId="0" applyNumberFormat="1" applyBorder="1" applyAlignment="1">
      <alignment horizontal="center" vertical="center"/>
    </xf>
    <xf numFmtId="168" fontId="0" fillId="0" borderId="1" xfId="0" applyNumberFormat="1" applyBorder="1" applyAlignment="1">
      <alignment horizontal="center"/>
    </xf>
    <xf numFmtId="169" fontId="0" fillId="0" borderId="1" xfId="0" applyNumberFormat="1" applyFont="1" applyBorder="1" applyAlignment="1">
      <alignment vertical="center"/>
    </xf>
    <xf numFmtId="0" fontId="5" fillId="6" borderId="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4" fillId="6" borderId="9" xfId="0" applyFont="1" applyFill="1" applyBorder="1" applyAlignment="1"/>
    <xf numFmtId="0" fontId="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9"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 fontId="7" fillId="6"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 fontId="5" fillId="6" borderId="1" xfId="1"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0" fillId="6" borderId="0" xfId="0" applyFill="1" applyAlignment="1">
      <alignment horizontal="center" vertical="center"/>
    </xf>
    <xf numFmtId="10" fontId="7" fillId="6" borderId="1" xfId="1"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3" fillId="6" borderId="1" xfId="0" applyFont="1" applyFill="1" applyBorder="1" applyAlignment="1">
      <alignment horizontal="center" vertical="center" wrapText="1"/>
    </xf>
    <xf numFmtId="1" fontId="0" fillId="6" borderId="1" xfId="1" applyNumberFormat="1" applyFont="1" applyFill="1" applyBorder="1" applyAlignment="1">
      <alignment horizontal="center" vertical="center" wrapText="1"/>
    </xf>
    <xf numFmtId="9" fontId="3" fillId="6" borderId="1" xfId="1" applyFont="1" applyFill="1" applyBorder="1" applyAlignment="1">
      <alignment horizontal="center" vertical="center" wrapText="1"/>
    </xf>
    <xf numFmtId="9" fontId="3" fillId="6" borderId="1" xfId="3" applyNumberFormat="1" applyFont="1" applyFill="1" applyBorder="1" applyAlignment="1">
      <alignment horizontal="center" vertical="center" wrapText="1"/>
    </xf>
    <xf numFmtId="0" fontId="3" fillId="6" borderId="1" xfId="0" applyFont="1" applyFill="1" applyBorder="1" applyAlignment="1">
      <alignment horizontal="center" vertical="center"/>
    </xf>
    <xf numFmtId="9" fontId="5" fillId="6" borderId="1" xfId="0" applyNumberFormat="1" applyFont="1" applyFill="1" applyBorder="1" applyAlignment="1">
      <alignment horizontal="center" vertical="center" wrapText="1"/>
    </xf>
    <xf numFmtId="168" fontId="7" fillId="6" borderId="1" xfId="1" applyNumberFormat="1" applyFont="1" applyFill="1" applyBorder="1" applyAlignment="1">
      <alignment horizontal="center" vertical="center" wrapText="1"/>
    </xf>
    <xf numFmtId="0" fontId="7" fillId="2" borderId="1" xfId="0" applyFont="1" applyFill="1" applyBorder="1" applyAlignment="1">
      <alignment vertical="center" wrapText="1"/>
    </xf>
    <xf numFmtId="0" fontId="5" fillId="6" borderId="1" xfId="0" applyFont="1" applyFill="1" applyBorder="1" applyAlignment="1">
      <alignment horizontal="center" vertical="center"/>
    </xf>
    <xf numFmtId="10" fontId="5" fillId="6" borderId="1" xfId="0" applyNumberFormat="1" applyFont="1" applyFill="1" applyBorder="1" applyAlignment="1">
      <alignment horizontal="center" vertical="center" wrapText="1"/>
    </xf>
    <xf numFmtId="10" fontId="5" fillId="6" borderId="1" xfId="3" applyNumberFormat="1" applyFont="1" applyFill="1" applyBorder="1" applyAlignment="1">
      <alignment horizontal="center" vertical="center" wrapText="1"/>
    </xf>
    <xf numFmtId="9" fontId="7" fillId="7" borderId="1" xfId="1" applyFont="1" applyFill="1" applyBorder="1" applyAlignment="1">
      <alignment horizontal="center" vertical="center" wrapText="1"/>
    </xf>
    <xf numFmtId="1" fontId="0" fillId="6" borderId="1" xfId="0" applyNumberFormat="1" applyFont="1" applyFill="1" applyBorder="1" applyAlignment="1">
      <alignment horizontal="center" vertical="center" wrapText="1"/>
    </xf>
    <xf numFmtId="168" fontId="0" fillId="2" borderId="1" xfId="1" applyNumberFormat="1" applyFont="1" applyFill="1" applyBorder="1" applyAlignment="1">
      <alignment horizontal="center" vertical="center"/>
    </xf>
    <xf numFmtId="167" fontId="5" fillId="6" borderId="1" xfId="0" applyNumberFormat="1" applyFont="1" applyFill="1" applyBorder="1" applyAlignment="1">
      <alignment horizontal="center" vertical="center" wrapText="1"/>
    </xf>
    <xf numFmtId="10" fontId="3" fillId="6" borderId="1" xfId="1" applyNumberFormat="1" applyFont="1" applyFill="1" applyBorder="1" applyAlignment="1">
      <alignment horizontal="center" vertical="center" wrapText="1"/>
    </xf>
    <xf numFmtId="168" fontId="5" fillId="6" borderId="1" xfId="1" applyNumberFormat="1" applyFont="1" applyFill="1" applyBorder="1" applyAlignment="1">
      <alignment horizontal="center" vertical="center" wrapText="1"/>
    </xf>
    <xf numFmtId="168" fontId="5" fillId="6" borderId="1" xfId="1" applyNumberFormat="1" applyFont="1" applyFill="1" applyBorder="1" applyAlignment="1">
      <alignment horizontal="center" vertical="center"/>
    </xf>
    <xf numFmtId="9" fontId="7" fillId="6"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20" fillId="0" borderId="9" xfId="0" applyFont="1" applyBorder="1" applyAlignment="1"/>
    <xf numFmtId="10" fontId="5" fillId="0" borderId="1" xfId="1" applyNumberFormat="1" applyFont="1" applyBorder="1" applyAlignment="1">
      <alignment horizontal="center" vertical="center" wrapText="1"/>
    </xf>
    <xf numFmtId="1"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10" fontId="5"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xf>
    <xf numFmtId="10" fontId="5" fillId="2" borderId="1" xfId="1"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0"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9" fontId="3" fillId="2" borderId="1" xfId="1" applyFont="1" applyFill="1" applyBorder="1" applyAlignment="1">
      <alignment horizontal="center" vertical="center"/>
    </xf>
    <xf numFmtId="2" fontId="3" fillId="0" borderId="1" xfId="0"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9" fontId="3" fillId="2" borderId="1" xfId="3" applyNumberFormat="1" applyFont="1" applyFill="1" applyBorder="1" applyAlignment="1">
      <alignment horizontal="center" vertical="center" wrapText="1"/>
    </xf>
    <xf numFmtId="168" fontId="3" fillId="2" borderId="1" xfId="1" applyNumberFormat="1" applyFont="1" applyFill="1" applyBorder="1" applyAlignment="1">
      <alignment horizontal="center" vertical="center" wrapText="1"/>
    </xf>
    <xf numFmtId="3" fontId="3" fillId="2"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7" fontId="7" fillId="6" borderId="1" xfId="0" applyNumberFormat="1" applyFont="1" applyFill="1" applyBorder="1" applyAlignment="1">
      <alignment horizontal="center" vertical="center" wrapText="1"/>
    </xf>
    <xf numFmtId="10" fontId="7" fillId="6" borderId="1" xfId="0" applyNumberFormat="1" applyFont="1" applyFill="1" applyBorder="1" applyAlignment="1">
      <alignment horizontal="center" vertical="center" wrapText="1"/>
    </xf>
    <xf numFmtId="10" fontId="0" fillId="6" borderId="1" xfId="0" applyNumberFormat="1" applyFill="1" applyBorder="1" applyAlignment="1">
      <alignment horizontal="center" vertical="center"/>
    </xf>
    <xf numFmtId="10" fontId="0" fillId="6" borderId="1" xfId="1" applyNumberFormat="1" applyFont="1" applyFill="1" applyBorder="1" applyAlignment="1">
      <alignment horizontal="center" vertical="center"/>
    </xf>
    <xf numFmtId="10" fontId="0" fillId="6" borderId="1" xfId="1" applyNumberFormat="1" applyFont="1" applyFill="1" applyBorder="1" applyAlignment="1">
      <alignment horizontal="center" vertical="center" wrapText="1"/>
    </xf>
    <xf numFmtId="170" fontId="0" fillId="0" borderId="1" xfId="0" applyNumberFormat="1" applyFont="1" applyBorder="1" applyAlignment="1">
      <alignment horizontal="center" vertical="center"/>
    </xf>
    <xf numFmtId="9" fontId="1" fillId="0" borderId="1" xfId="1" applyFont="1" applyBorder="1" applyAlignment="1">
      <alignment horizontal="center"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0" fillId="3" borderId="1" xfId="0" applyFont="1" applyFill="1" applyBorder="1" applyAlignment="1">
      <alignment horizontal="lef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2"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3" borderId="9"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0" borderId="1" xfId="0" applyFont="1" applyFill="1" applyBorder="1" applyAlignment="1">
      <alignment horizontal="center" wrapText="1"/>
    </xf>
    <xf numFmtId="9" fontId="0" fillId="0" borderId="15" xfId="1" applyFont="1" applyBorder="1" applyAlignment="1">
      <alignment horizontal="center"/>
    </xf>
    <xf numFmtId="9" fontId="0" fillId="0" borderId="16" xfId="1" applyFont="1" applyBorder="1" applyAlignment="1">
      <alignment horizont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171" fontId="0" fillId="0" borderId="15" xfId="0" applyNumberFormat="1" applyFont="1" applyBorder="1" applyAlignment="1">
      <alignment horizontal="center"/>
    </xf>
    <xf numFmtId="171" fontId="0" fillId="0" borderId="16" xfId="0" applyNumberFormat="1" applyFont="1" applyBorder="1" applyAlignment="1">
      <alignment horizontal="center"/>
    </xf>
    <xf numFmtId="9" fontId="1" fillId="0" borderId="15" xfId="1" applyFont="1" applyBorder="1" applyAlignment="1">
      <alignment horizontal="center"/>
    </xf>
    <xf numFmtId="9" fontId="1" fillId="0" borderId="16" xfId="1" applyFont="1" applyBorder="1" applyAlignment="1">
      <alignment horizontal="center"/>
    </xf>
  </cellXfs>
  <cellStyles count="4">
    <cellStyle name="Millares" xfId="2" builtinId="3"/>
    <cellStyle name="Moneda" xfId="3" builtinId="4"/>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1</xdr:col>
      <xdr:colOff>497417</xdr:colOff>
      <xdr:row>1</xdr:row>
      <xdr:rowOff>244071</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212975" cy="74572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1</xdr:row>
      <xdr:rowOff>85726</xdr:rowOff>
    </xdr:from>
    <xdr:to>
      <xdr:col>1</xdr:col>
      <xdr:colOff>1647824</xdr:colOff>
      <xdr:row>2</xdr:row>
      <xdr:rowOff>466726</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76300" y="276226"/>
          <a:ext cx="1533524" cy="571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74"/>
  <sheetViews>
    <sheetView zoomScale="90" zoomScaleNormal="90" workbookViewId="0">
      <pane xSplit="1" ySplit="8" topLeftCell="B9" activePane="bottomRight" state="frozen"/>
      <selection pane="topRight" activeCell="B1" sqref="B1"/>
      <selection pane="bottomLeft" activeCell="A9" sqref="A9"/>
      <selection pane="bottomRight" activeCell="I11" sqref="I11"/>
    </sheetView>
  </sheetViews>
  <sheetFormatPr baseColWidth="10" defaultRowHeight="15" x14ac:dyDescent="0.25"/>
  <cols>
    <col min="1" max="1" width="38.85546875" customWidth="1"/>
    <col min="2" max="2" width="16.5703125" style="2" customWidth="1"/>
    <col min="3" max="3" width="16.140625" style="2" customWidth="1"/>
    <col min="4" max="4" width="15.85546875" style="2" customWidth="1"/>
    <col min="5" max="5" width="14.140625" style="2" customWidth="1"/>
    <col min="6" max="6" width="10.5703125" style="2" customWidth="1"/>
    <col min="7" max="7" width="9.5703125" style="2" customWidth="1"/>
    <col min="8" max="8" width="10.5703125" style="2" bestFit="1" customWidth="1"/>
    <col min="9" max="9" width="10" style="219" bestFit="1" customWidth="1"/>
    <col min="10" max="10" width="9.5703125" style="180" customWidth="1"/>
    <col min="11" max="11" width="10.5703125" style="2" bestFit="1" customWidth="1"/>
    <col min="12" max="12" width="9.5703125" style="2" bestFit="1" customWidth="1"/>
    <col min="13" max="13" width="10.5703125" style="2" bestFit="1" customWidth="1"/>
    <col min="14" max="14" width="9.5703125" style="2" bestFit="1" customWidth="1"/>
    <col min="15" max="15" width="10" style="2" customWidth="1"/>
    <col min="16" max="16" width="12.7109375" style="2" customWidth="1"/>
    <col min="17" max="17" width="11.28515625" style="36" customWidth="1"/>
    <col min="18" max="18" width="31.42578125" style="2" bestFit="1" customWidth="1"/>
    <col min="19" max="19" width="28.7109375" style="13" customWidth="1"/>
    <col min="20" max="42" width="11.42578125" style="13"/>
  </cols>
  <sheetData>
    <row r="1" spans="1:52" s="7" customFormat="1" ht="47.25" customHeight="1" x14ac:dyDescent="0.25">
      <c r="A1" s="247"/>
      <c r="B1" s="247"/>
      <c r="C1" s="247"/>
      <c r="D1" s="247"/>
      <c r="E1" s="247"/>
      <c r="F1" s="249" t="s">
        <v>13</v>
      </c>
      <c r="G1" s="249"/>
      <c r="H1" s="249"/>
      <c r="I1" s="249"/>
      <c r="J1" s="249"/>
      <c r="K1" s="249"/>
      <c r="L1" s="249"/>
      <c r="M1" s="249"/>
      <c r="N1" s="249"/>
      <c r="O1" s="249"/>
      <c r="P1" s="249"/>
      <c r="Q1" s="249"/>
      <c r="R1" s="249"/>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48"/>
      <c r="B2" s="248"/>
      <c r="C2" s="248"/>
      <c r="D2" s="248"/>
      <c r="E2" s="248"/>
      <c r="F2" s="250" t="s">
        <v>20</v>
      </c>
      <c r="G2" s="251"/>
      <c r="H2" s="250" t="s">
        <v>21</v>
      </c>
      <c r="I2" s="252"/>
      <c r="J2" s="252"/>
      <c r="K2" s="252"/>
      <c r="L2" s="251"/>
      <c r="M2" s="250" t="s">
        <v>8</v>
      </c>
      <c r="N2" s="252"/>
      <c r="O2" s="252"/>
      <c r="P2" s="252"/>
      <c r="Q2" s="252"/>
      <c r="R2" s="25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57"/>
      <c r="B3" s="258"/>
      <c r="C3" s="258"/>
      <c r="D3" s="258"/>
      <c r="E3" s="258"/>
      <c r="F3" s="258"/>
      <c r="G3" s="258"/>
      <c r="H3" s="258"/>
      <c r="I3" s="258"/>
      <c r="J3" s="258"/>
      <c r="K3" s="258"/>
      <c r="L3" s="258"/>
      <c r="M3" s="258"/>
      <c r="N3" s="258"/>
      <c r="O3" s="258"/>
      <c r="P3" s="258"/>
      <c r="Q3" s="258"/>
      <c r="R3" s="259"/>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60"/>
      <c r="B4" s="261"/>
      <c r="C4" s="8"/>
      <c r="D4" s="8"/>
      <c r="E4" s="8"/>
      <c r="F4" s="8"/>
      <c r="G4" s="8"/>
      <c r="H4" s="8"/>
      <c r="I4" s="8"/>
      <c r="J4" s="169"/>
      <c r="K4" s="8"/>
      <c r="L4" s="8"/>
      <c r="M4" s="8"/>
      <c r="N4" s="8"/>
      <c r="O4" s="8"/>
      <c r="P4" s="8"/>
      <c r="Q4" s="31"/>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70"/>
      <c r="K5" s="11"/>
      <c r="L5" s="11"/>
      <c r="M5" s="11"/>
      <c r="N5" s="11"/>
      <c r="O5" s="11"/>
      <c r="P5" s="11"/>
      <c r="Q5" s="32"/>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9" t="s">
        <v>22</v>
      </c>
      <c r="B6" s="149"/>
      <c r="C6" s="149"/>
      <c r="D6" s="149"/>
      <c r="E6" s="149"/>
      <c r="F6" s="149"/>
      <c r="G6" s="149"/>
      <c r="H6" s="149"/>
      <c r="I6" s="209"/>
      <c r="J6" s="171"/>
      <c r="K6" s="149"/>
      <c r="L6" s="149"/>
      <c r="M6" s="149"/>
      <c r="N6" s="149"/>
      <c r="O6" s="149"/>
      <c r="P6" s="149"/>
      <c r="Q6" s="149"/>
      <c r="R6" s="149"/>
    </row>
    <row r="7" spans="1:52" s="4" customFormat="1" ht="54.75" customHeight="1" x14ac:dyDescent="0.25">
      <c r="A7" s="42" t="s">
        <v>23</v>
      </c>
      <c r="B7" s="5" t="s">
        <v>5</v>
      </c>
      <c r="C7" s="3" t="s">
        <v>7</v>
      </c>
      <c r="D7" s="3" t="s">
        <v>6</v>
      </c>
      <c r="E7" s="3" t="s">
        <v>14</v>
      </c>
      <c r="F7" s="3" t="s">
        <v>10</v>
      </c>
      <c r="G7" s="157" t="s">
        <v>11</v>
      </c>
      <c r="H7" s="3" t="s">
        <v>15</v>
      </c>
      <c r="I7" s="3" t="s">
        <v>197</v>
      </c>
      <c r="J7" s="172" t="s">
        <v>198</v>
      </c>
      <c r="K7" s="3" t="s">
        <v>16</v>
      </c>
      <c r="L7" s="3" t="s">
        <v>17</v>
      </c>
      <c r="M7" s="3" t="s">
        <v>18</v>
      </c>
      <c r="N7" s="3" t="s">
        <v>19</v>
      </c>
      <c r="O7" s="3" t="s">
        <v>3</v>
      </c>
      <c r="P7" s="3" t="s">
        <v>12</v>
      </c>
      <c r="Q7" s="33"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55" t="s">
        <v>0</v>
      </c>
      <c r="B8" s="256"/>
      <c r="C8" s="256"/>
      <c r="D8" s="256"/>
      <c r="E8" s="256"/>
      <c r="F8" s="256"/>
      <c r="G8" s="256"/>
      <c r="H8" s="256"/>
      <c r="I8" s="256"/>
      <c r="J8" s="256"/>
      <c r="K8" s="256"/>
      <c r="L8" s="256"/>
      <c r="M8" s="256"/>
      <c r="N8" s="256"/>
      <c r="O8" s="256"/>
      <c r="P8" s="256"/>
      <c r="Q8" s="256"/>
      <c r="R8" s="256"/>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27.75" customHeight="1" x14ac:dyDescent="0.25">
      <c r="A9" s="47" t="s">
        <v>177</v>
      </c>
      <c r="B9" s="49" t="s">
        <v>45</v>
      </c>
      <c r="C9" s="48" t="s">
        <v>32</v>
      </c>
      <c r="D9" s="73">
        <v>3.6999999999999998E-2</v>
      </c>
      <c r="E9" s="50">
        <v>0.1</v>
      </c>
      <c r="F9" s="51"/>
      <c r="G9" s="120">
        <v>3.6999999999999998E-2</v>
      </c>
      <c r="H9" s="51"/>
      <c r="I9" s="205">
        <v>6.08E-2</v>
      </c>
      <c r="J9" s="181">
        <v>6.3E-2</v>
      </c>
      <c r="K9" s="51"/>
      <c r="L9" s="51"/>
      <c r="M9" s="51"/>
      <c r="N9" s="52"/>
      <c r="O9" s="73">
        <f>G9+J9+L9+N9</f>
        <v>0.1</v>
      </c>
      <c r="P9" s="53">
        <f>J9/E9</f>
        <v>0.63</v>
      </c>
      <c r="Q9" s="54">
        <f>O9/E9</f>
        <v>1</v>
      </c>
      <c r="R9" s="262" t="s">
        <v>51</v>
      </c>
      <c r="S9" s="18"/>
      <c r="T9" s="18"/>
      <c r="U9" s="18"/>
      <c r="V9" s="18"/>
      <c r="W9" s="18"/>
      <c r="X9" s="18"/>
      <c r="Y9" s="18"/>
      <c r="Z9" s="18"/>
      <c r="AA9" s="18"/>
      <c r="AB9" s="18"/>
      <c r="AC9" s="18"/>
      <c r="AD9" s="18"/>
      <c r="AE9" s="18"/>
      <c r="AF9" s="18"/>
      <c r="AG9" s="18"/>
      <c r="AH9" s="18"/>
      <c r="AI9" s="18"/>
    </row>
    <row r="10" spans="1:52" s="17" customFormat="1" ht="31.5" x14ac:dyDescent="0.25">
      <c r="A10" s="92" t="s">
        <v>212</v>
      </c>
      <c r="B10" s="49" t="s">
        <v>45</v>
      </c>
      <c r="C10" s="51" t="s">
        <v>32</v>
      </c>
      <c r="D10" s="73">
        <v>0.37959999999999999</v>
      </c>
      <c r="E10" s="124">
        <v>0.4</v>
      </c>
      <c r="F10" s="51"/>
      <c r="G10" s="119">
        <v>0.37959999999999999</v>
      </c>
      <c r="H10" s="49"/>
      <c r="I10" s="205">
        <v>0.44340000000000002</v>
      </c>
      <c r="J10" s="173">
        <v>53.15</v>
      </c>
      <c r="K10" s="45"/>
      <c r="L10" s="45"/>
      <c r="M10" s="45"/>
      <c r="N10" s="45"/>
      <c r="O10" s="73">
        <f t="shared" ref="O10" si="0">G10+J10+L10+N10</f>
        <v>53.529600000000002</v>
      </c>
      <c r="P10" s="53">
        <v>1</v>
      </c>
      <c r="Q10" s="54">
        <v>1</v>
      </c>
      <c r="R10" s="263"/>
      <c r="S10" s="18"/>
      <c r="T10" s="18"/>
      <c r="U10" s="18"/>
      <c r="V10" s="18"/>
      <c r="W10" s="18"/>
      <c r="X10" s="18"/>
      <c r="Y10" s="18"/>
      <c r="Z10" s="18"/>
      <c r="AA10" s="18"/>
      <c r="AB10" s="18"/>
      <c r="AC10" s="18"/>
      <c r="AD10" s="18"/>
      <c r="AE10" s="18"/>
      <c r="AF10" s="18"/>
      <c r="AG10" s="18"/>
      <c r="AH10" s="18"/>
      <c r="AI10" s="18"/>
    </row>
    <row r="11" spans="1:52" s="17" customFormat="1" ht="31.5" x14ac:dyDescent="0.25">
      <c r="A11" s="47" t="s">
        <v>33</v>
      </c>
      <c r="B11" s="49" t="s">
        <v>46</v>
      </c>
      <c r="C11" s="51" t="s">
        <v>32</v>
      </c>
      <c r="D11" s="49"/>
      <c r="E11" s="55">
        <v>1</v>
      </c>
      <c r="F11" s="51"/>
      <c r="G11" s="144">
        <v>0.74</v>
      </c>
      <c r="H11" s="49"/>
      <c r="I11" s="205">
        <v>0.13150000000000001</v>
      </c>
      <c r="J11" s="203">
        <v>0.96</v>
      </c>
      <c r="K11" s="45"/>
      <c r="L11" s="45"/>
      <c r="M11" s="45"/>
      <c r="N11" s="45"/>
      <c r="O11" s="60">
        <f>J11</f>
        <v>0.96</v>
      </c>
      <c r="P11" s="53">
        <f>J11/E11</f>
        <v>0.96</v>
      </c>
      <c r="Q11" s="54">
        <f>O11/E11</f>
        <v>0.96</v>
      </c>
      <c r="R11" s="263"/>
      <c r="S11" s="18"/>
      <c r="T11" s="18"/>
      <c r="U11" s="18"/>
      <c r="V11" s="18"/>
      <c r="W11" s="18"/>
      <c r="X11" s="18"/>
      <c r="Y11" s="18"/>
      <c r="Z11" s="18"/>
      <c r="AA11" s="18"/>
      <c r="AB11" s="18"/>
      <c r="AC11" s="18"/>
      <c r="AD11" s="18"/>
      <c r="AE11" s="18"/>
      <c r="AF11" s="18"/>
      <c r="AG11" s="18"/>
      <c r="AH11" s="18"/>
      <c r="AI11" s="18"/>
    </row>
    <row r="12" spans="1:52" s="17" customFormat="1" ht="15.75" x14ac:dyDescent="0.25">
      <c r="A12" s="47" t="s">
        <v>34</v>
      </c>
      <c r="B12" s="49" t="s">
        <v>46</v>
      </c>
      <c r="C12" s="122" t="s">
        <v>112</v>
      </c>
      <c r="D12" s="73">
        <v>2.7799999999999998E-2</v>
      </c>
      <c r="E12" s="73">
        <v>2.47E-2</v>
      </c>
      <c r="F12" s="51"/>
      <c r="G12" s="119">
        <v>2.7799999999999998E-2</v>
      </c>
      <c r="H12" s="49"/>
      <c r="I12" s="206">
        <v>2.9000000000000001E-2</v>
      </c>
      <c r="J12" s="181">
        <v>2.5499999999999998E-2</v>
      </c>
      <c r="K12" s="45"/>
      <c r="L12" s="45"/>
      <c r="M12" s="45"/>
      <c r="N12" s="45"/>
      <c r="O12" s="73">
        <f>G12+J12+L12+N12</f>
        <v>5.33E-2</v>
      </c>
      <c r="P12" s="53">
        <v>1</v>
      </c>
      <c r="Q12" s="54">
        <v>1</v>
      </c>
      <c r="R12" s="264"/>
      <c r="S12" s="18"/>
      <c r="T12" s="18"/>
      <c r="U12" s="18"/>
      <c r="V12" s="18"/>
      <c r="W12" s="18"/>
      <c r="X12" s="18"/>
      <c r="Y12" s="18"/>
      <c r="Z12" s="18"/>
      <c r="AA12" s="18"/>
      <c r="AB12" s="18"/>
      <c r="AC12" s="18"/>
      <c r="AD12" s="18"/>
      <c r="AE12" s="18"/>
      <c r="AF12" s="18"/>
      <c r="AG12" s="18"/>
      <c r="AH12" s="18"/>
      <c r="AI12" s="18"/>
    </row>
    <row r="13" spans="1:52" ht="15.75" x14ac:dyDescent="0.25">
      <c r="A13" s="253" t="s">
        <v>1</v>
      </c>
      <c r="B13" s="254"/>
      <c r="C13" s="254"/>
      <c r="D13" s="254"/>
      <c r="E13" s="254"/>
      <c r="F13" s="254"/>
      <c r="G13" s="254"/>
      <c r="H13" s="254"/>
      <c r="I13" s="254"/>
      <c r="J13" s="254"/>
      <c r="K13" s="254"/>
      <c r="L13" s="254"/>
      <c r="M13" s="254"/>
      <c r="N13" s="254"/>
      <c r="O13" s="254"/>
      <c r="P13" s="254"/>
      <c r="Q13" s="254"/>
      <c r="R13" s="254"/>
    </row>
    <row r="14" spans="1:52" ht="31.5" x14ac:dyDescent="0.25">
      <c r="A14" s="58" t="s">
        <v>35</v>
      </c>
      <c r="B14" s="51" t="s">
        <v>45</v>
      </c>
      <c r="C14" s="48" t="s">
        <v>36</v>
      </c>
      <c r="D14" s="49">
        <v>1</v>
      </c>
      <c r="E14" s="56">
        <v>12</v>
      </c>
      <c r="F14" s="48">
        <v>1</v>
      </c>
      <c r="G14" s="48">
        <v>1</v>
      </c>
      <c r="H14" s="48">
        <v>2</v>
      </c>
      <c r="I14" s="207">
        <v>0</v>
      </c>
      <c r="J14" s="174">
        <v>2</v>
      </c>
      <c r="K14" s="48">
        <v>2</v>
      </c>
      <c r="L14" s="45"/>
      <c r="M14" s="48">
        <v>7</v>
      </c>
      <c r="N14" s="45"/>
      <c r="O14" s="77">
        <f>G14+J14+L14+N14</f>
        <v>3</v>
      </c>
      <c r="P14" s="53">
        <f>J14/H14</f>
        <v>1</v>
      </c>
      <c r="Q14" s="54">
        <f>O14/E14</f>
        <v>0.25</v>
      </c>
      <c r="R14" s="262" t="s">
        <v>51</v>
      </c>
    </row>
    <row r="15" spans="1:52" ht="15.75" customHeight="1" x14ac:dyDescent="0.25">
      <c r="A15" s="59" t="s">
        <v>37</v>
      </c>
      <c r="B15" s="49" t="s">
        <v>46</v>
      </c>
      <c r="C15" s="51" t="s">
        <v>36</v>
      </c>
      <c r="D15" s="45">
        <v>0</v>
      </c>
      <c r="E15" s="51">
        <v>3</v>
      </c>
      <c r="F15" s="51">
        <v>0</v>
      </c>
      <c r="G15" s="77">
        <v>0</v>
      </c>
      <c r="H15" s="51">
        <v>3</v>
      </c>
      <c r="I15" s="207">
        <v>0</v>
      </c>
      <c r="J15" s="175">
        <v>1</v>
      </c>
      <c r="K15" s="51">
        <v>0</v>
      </c>
      <c r="L15" s="45"/>
      <c r="M15" s="51">
        <v>0</v>
      </c>
      <c r="N15" s="45"/>
      <c r="O15" s="77">
        <f>G15+J15+L15+N15</f>
        <v>1</v>
      </c>
      <c r="P15" s="53">
        <f>J15/H15</f>
        <v>0.33333333333333331</v>
      </c>
      <c r="Q15" s="54">
        <f>O15/E15</f>
        <v>0.33333333333333331</v>
      </c>
      <c r="R15" s="263"/>
    </row>
    <row r="16" spans="1:52" ht="33" customHeight="1" x14ac:dyDescent="0.25">
      <c r="A16" s="59" t="s">
        <v>38</v>
      </c>
      <c r="B16" s="49" t="s">
        <v>45</v>
      </c>
      <c r="C16" s="51" t="s">
        <v>32</v>
      </c>
      <c r="D16" s="116">
        <v>0.4</v>
      </c>
      <c r="E16" s="55">
        <v>1</v>
      </c>
      <c r="F16" s="61">
        <v>0.4</v>
      </c>
      <c r="G16" s="60">
        <v>0.1</v>
      </c>
      <c r="H16" s="61">
        <v>0.2</v>
      </c>
      <c r="I16" s="206">
        <v>1.8499999999999999E-2</v>
      </c>
      <c r="J16" s="203">
        <v>0.24</v>
      </c>
      <c r="K16" s="61">
        <v>0.2</v>
      </c>
      <c r="L16" s="45"/>
      <c r="M16" s="61">
        <v>0.2</v>
      </c>
      <c r="N16" s="45"/>
      <c r="O16" s="53">
        <f>G16+J16+L16+N16</f>
        <v>0.33999999999999997</v>
      </c>
      <c r="P16" s="53">
        <v>1</v>
      </c>
      <c r="Q16" s="54">
        <f>O16/E16</f>
        <v>0.33999999999999997</v>
      </c>
      <c r="R16" s="263"/>
    </row>
    <row r="17" spans="1:42" ht="31.5" x14ac:dyDescent="0.25">
      <c r="A17" s="59" t="s">
        <v>39</v>
      </c>
      <c r="B17" s="49" t="s">
        <v>46</v>
      </c>
      <c r="C17" s="51" t="s">
        <v>36</v>
      </c>
      <c r="D17" s="45">
        <v>0</v>
      </c>
      <c r="E17" s="51">
        <v>11</v>
      </c>
      <c r="F17" s="51">
        <v>0</v>
      </c>
      <c r="G17" s="77">
        <v>0</v>
      </c>
      <c r="H17" s="51">
        <v>11</v>
      </c>
      <c r="I17" s="208">
        <v>8</v>
      </c>
      <c r="J17" s="182">
        <v>8</v>
      </c>
      <c r="K17" s="51">
        <v>0</v>
      </c>
      <c r="L17" s="45"/>
      <c r="M17" s="51">
        <v>0</v>
      </c>
      <c r="N17" s="45"/>
      <c r="O17" s="77">
        <f>G17+J17+L17+N17</f>
        <v>8</v>
      </c>
      <c r="P17" s="53">
        <f>J17/H17</f>
        <v>0.72727272727272729</v>
      </c>
      <c r="Q17" s="54">
        <f>O17/E17</f>
        <v>0.72727272727272729</v>
      </c>
      <c r="R17" s="264"/>
    </row>
    <row r="18" spans="1:42" s="1" customFormat="1" ht="15.75" x14ac:dyDescent="0.25">
      <c r="A18" s="253" t="s">
        <v>24</v>
      </c>
      <c r="B18" s="254"/>
      <c r="C18" s="254"/>
      <c r="D18" s="254"/>
      <c r="E18" s="254"/>
      <c r="F18" s="254"/>
      <c r="G18" s="254"/>
      <c r="H18" s="254"/>
      <c r="I18" s="254"/>
      <c r="J18" s="254"/>
      <c r="K18" s="254"/>
      <c r="L18" s="254"/>
      <c r="M18" s="254"/>
      <c r="N18" s="254"/>
      <c r="O18" s="254"/>
      <c r="P18" s="254"/>
      <c r="Q18" s="254"/>
      <c r="R18" s="254"/>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row>
    <row r="19" spans="1:42" s="1" customFormat="1" ht="15.75" x14ac:dyDescent="0.25">
      <c r="A19" s="255" t="s">
        <v>0</v>
      </c>
      <c r="B19" s="256"/>
      <c r="C19" s="256"/>
      <c r="D19" s="256"/>
      <c r="E19" s="256"/>
      <c r="F19" s="256"/>
      <c r="G19" s="256"/>
      <c r="H19" s="256"/>
      <c r="I19" s="256"/>
      <c r="J19" s="256"/>
      <c r="K19" s="256"/>
      <c r="L19" s="256"/>
      <c r="M19" s="256"/>
      <c r="N19" s="256"/>
      <c r="O19" s="256"/>
      <c r="P19" s="256"/>
      <c r="Q19" s="256"/>
      <c r="R19" s="256"/>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row>
    <row r="20" spans="1:42" s="1" customFormat="1" ht="63" x14ac:dyDescent="0.25">
      <c r="A20" s="59" t="s">
        <v>40</v>
      </c>
      <c r="B20" s="49" t="s">
        <v>46</v>
      </c>
      <c r="C20" s="51" t="s">
        <v>41</v>
      </c>
      <c r="D20" s="51">
        <v>0</v>
      </c>
      <c r="E20" s="51">
        <v>1</v>
      </c>
      <c r="F20" s="51"/>
      <c r="G20" s="49">
        <v>0</v>
      </c>
      <c r="H20" s="51"/>
      <c r="I20" s="64">
        <v>0</v>
      </c>
      <c r="J20" s="173">
        <v>1</v>
      </c>
      <c r="K20" s="51"/>
      <c r="L20" s="51"/>
      <c r="M20" s="51"/>
      <c r="N20" s="52"/>
      <c r="O20" s="77">
        <f>G20+J20+L20+N20</f>
        <v>1</v>
      </c>
      <c r="P20" s="53">
        <f>J20/E20</f>
        <v>1</v>
      </c>
      <c r="Q20" s="54">
        <f>O20/E20</f>
        <v>1</v>
      </c>
      <c r="R20" s="62" t="s">
        <v>52</v>
      </c>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1:42" s="1" customFormat="1" ht="47.25" x14ac:dyDescent="0.25">
      <c r="A21" s="152" t="s">
        <v>42</v>
      </c>
      <c r="B21" s="49" t="s">
        <v>45</v>
      </c>
      <c r="C21" s="51" t="s">
        <v>41</v>
      </c>
      <c r="D21" s="51">
        <v>0</v>
      </c>
      <c r="E21" s="51">
        <v>2</v>
      </c>
      <c r="F21" s="51"/>
      <c r="G21" s="51">
        <v>0</v>
      </c>
      <c r="H21" s="51"/>
      <c r="I21" s="64">
        <v>3</v>
      </c>
      <c r="J21" s="173">
        <v>4</v>
      </c>
      <c r="K21" s="51"/>
      <c r="L21" s="51"/>
      <c r="M21" s="51"/>
      <c r="N21" s="52"/>
      <c r="O21" s="77">
        <f>G21+J21+L21+N21</f>
        <v>4</v>
      </c>
      <c r="P21" s="53">
        <v>1</v>
      </c>
      <c r="Q21" s="54">
        <v>1</v>
      </c>
      <c r="R21" s="265" t="s">
        <v>51</v>
      </c>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row>
    <row r="22" spans="1:42" s="1" customFormat="1" ht="31.5" x14ac:dyDescent="0.25">
      <c r="A22" s="59" t="s">
        <v>43</v>
      </c>
      <c r="B22" s="49" t="s">
        <v>45</v>
      </c>
      <c r="C22" s="51" t="s">
        <v>32</v>
      </c>
      <c r="D22" s="57">
        <v>2.6700000000000002E-2</v>
      </c>
      <c r="E22" s="141">
        <v>0.23599999999999999</v>
      </c>
      <c r="F22" s="51"/>
      <c r="G22" s="120">
        <v>2.6700000000000002E-2</v>
      </c>
      <c r="H22" s="51"/>
      <c r="I22" s="210">
        <v>2.1100000000000001E-2</v>
      </c>
      <c r="J22" s="181">
        <v>0.1172</v>
      </c>
      <c r="K22" s="51"/>
      <c r="L22" s="51"/>
      <c r="M22" s="51"/>
      <c r="N22" s="52"/>
      <c r="O22" s="53">
        <f>G22+J22+L22+N22</f>
        <v>0.1439</v>
      </c>
      <c r="P22" s="53">
        <f>J22/E22</f>
        <v>0.49661016949152542</v>
      </c>
      <c r="Q22" s="54">
        <f>O22/E22</f>
        <v>0.60974576271186443</v>
      </c>
      <c r="R22" s="266"/>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row>
    <row r="23" spans="1:42" s="1" customFormat="1" ht="15.75" x14ac:dyDescent="0.25">
      <c r="A23" s="253" t="s">
        <v>1</v>
      </c>
      <c r="B23" s="254"/>
      <c r="C23" s="254"/>
      <c r="D23" s="254"/>
      <c r="E23" s="254"/>
      <c r="F23" s="254"/>
      <c r="G23" s="254"/>
      <c r="H23" s="254"/>
      <c r="I23" s="254"/>
      <c r="J23" s="254"/>
      <c r="K23" s="254"/>
      <c r="L23" s="254"/>
      <c r="M23" s="254"/>
      <c r="N23" s="254"/>
      <c r="O23" s="254"/>
      <c r="P23" s="254"/>
      <c r="Q23" s="254"/>
      <c r="R23" s="254"/>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42" s="1" customFormat="1" ht="47.25" x14ac:dyDescent="0.25">
      <c r="A24" s="152" t="s">
        <v>192</v>
      </c>
      <c r="B24" s="49" t="s">
        <v>45</v>
      </c>
      <c r="C24" s="49" t="s">
        <v>41</v>
      </c>
      <c r="D24" s="49">
        <v>2</v>
      </c>
      <c r="E24" s="49">
        <v>8</v>
      </c>
      <c r="F24" s="49">
        <v>2</v>
      </c>
      <c r="G24" s="49">
        <v>2</v>
      </c>
      <c r="H24" s="49">
        <v>2</v>
      </c>
      <c r="I24" s="63">
        <v>0</v>
      </c>
      <c r="J24" s="177">
        <v>0</v>
      </c>
      <c r="K24" s="49">
        <v>4</v>
      </c>
      <c r="L24" s="49"/>
      <c r="M24" s="49">
        <v>0</v>
      </c>
      <c r="N24" s="49"/>
      <c r="O24" s="123">
        <f>G24+J24+L24+N24</f>
        <v>2</v>
      </c>
      <c r="P24" s="53">
        <f t="shared" ref="P24:P29" si="1">J24/H24</f>
        <v>0</v>
      </c>
      <c r="Q24" s="53">
        <f t="shared" ref="Q24:Q29" si="2">O24/E24</f>
        <v>0.25</v>
      </c>
      <c r="R24" s="153" t="s">
        <v>194</v>
      </c>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42" s="1" customFormat="1" ht="47.25" x14ac:dyDescent="0.25">
      <c r="A25" s="152" t="s">
        <v>193</v>
      </c>
      <c r="B25" s="49" t="s">
        <v>46</v>
      </c>
      <c r="C25" s="49" t="s">
        <v>41</v>
      </c>
      <c r="D25" s="49">
        <v>9</v>
      </c>
      <c r="E25" s="49">
        <v>9</v>
      </c>
      <c r="F25" s="49">
        <v>9</v>
      </c>
      <c r="G25" s="49">
        <v>9</v>
      </c>
      <c r="H25" s="49">
        <v>9</v>
      </c>
      <c r="I25" s="63">
        <v>9</v>
      </c>
      <c r="J25" s="173">
        <v>10</v>
      </c>
      <c r="K25" s="49">
        <v>9</v>
      </c>
      <c r="L25" s="49"/>
      <c r="M25" s="49">
        <v>9</v>
      </c>
      <c r="N25" s="151"/>
      <c r="O25" s="123">
        <f>J25</f>
        <v>10</v>
      </c>
      <c r="P25" s="53">
        <v>1</v>
      </c>
      <c r="Q25" s="53">
        <v>1</v>
      </c>
      <c r="R25" s="153" t="s">
        <v>194</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2" ht="63" x14ac:dyDescent="0.25">
      <c r="A26" s="59" t="s">
        <v>44</v>
      </c>
      <c r="B26" s="49" t="s">
        <v>46</v>
      </c>
      <c r="C26" s="51" t="s">
        <v>36</v>
      </c>
      <c r="D26" s="45">
        <v>0</v>
      </c>
      <c r="E26" s="63">
        <v>1</v>
      </c>
      <c r="F26" s="63">
        <v>0</v>
      </c>
      <c r="G26" s="123">
        <v>0</v>
      </c>
      <c r="H26" s="63">
        <v>1</v>
      </c>
      <c r="I26" s="211">
        <v>0</v>
      </c>
      <c r="J26" s="176">
        <v>1</v>
      </c>
      <c r="K26" s="64">
        <v>0</v>
      </c>
      <c r="L26" s="65"/>
      <c r="M26" s="64">
        <v>0</v>
      </c>
      <c r="N26" s="65"/>
      <c r="O26" s="123">
        <f>G26+J26+L26+N26</f>
        <v>1</v>
      </c>
      <c r="P26" s="53">
        <f t="shared" si="1"/>
        <v>1</v>
      </c>
      <c r="Q26" s="53">
        <f t="shared" si="2"/>
        <v>1</v>
      </c>
      <c r="R26" s="62" t="s">
        <v>75</v>
      </c>
    </row>
    <row r="27" spans="1:42" ht="17.25" customHeight="1" x14ac:dyDescent="0.25">
      <c r="A27" s="66" t="s">
        <v>47</v>
      </c>
      <c r="B27" s="49" t="s">
        <v>45</v>
      </c>
      <c r="C27" s="51" t="s">
        <v>36</v>
      </c>
      <c r="D27" s="45">
        <v>0</v>
      </c>
      <c r="E27" s="51">
        <v>11</v>
      </c>
      <c r="F27" s="67">
        <v>0</v>
      </c>
      <c r="G27" s="123">
        <v>0</v>
      </c>
      <c r="H27" s="45">
        <v>7</v>
      </c>
      <c r="I27" s="64">
        <v>3</v>
      </c>
      <c r="J27" s="177">
        <v>3</v>
      </c>
      <c r="K27" s="45">
        <v>0</v>
      </c>
      <c r="L27" s="65"/>
      <c r="M27" s="45">
        <v>4</v>
      </c>
      <c r="N27" s="65"/>
      <c r="O27" s="123">
        <f>G27+J27+L27+N27</f>
        <v>3</v>
      </c>
      <c r="P27" s="53">
        <f t="shared" si="1"/>
        <v>0.42857142857142855</v>
      </c>
      <c r="Q27" s="53">
        <f t="shared" si="2"/>
        <v>0.27272727272727271</v>
      </c>
      <c r="R27" s="265" t="s">
        <v>51</v>
      </c>
    </row>
    <row r="28" spans="1:42" ht="17.25" customHeight="1" x14ac:dyDescent="0.25">
      <c r="A28" s="66" t="s">
        <v>48</v>
      </c>
      <c r="B28" s="49" t="s">
        <v>45</v>
      </c>
      <c r="C28" s="51" t="s">
        <v>36</v>
      </c>
      <c r="D28" s="45">
        <v>3882</v>
      </c>
      <c r="E28" s="68">
        <v>4800</v>
      </c>
      <c r="F28" s="69">
        <v>3882</v>
      </c>
      <c r="G28" s="123">
        <v>3882</v>
      </c>
      <c r="H28" s="70">
        <v>4300</v>
      </c>
      <c r="I28" s="211">
        <v>3964</v>
      </c>
      <c r="J28" s="176">
        <v>4337</v>
      </c>
      <c r="K28" s="70">
        <v>4500</v>
      </c>
      <c r="L28" s="65"/>
      <c r="M28" s="70">
        <v>4800</v>
      </c>
      <c r="N28" s="65"/>
      <c r="O28" s="123">
        <f>J28</f>
        <v>4337</v>
      </c>
      <c r="P28" s="53">
        <v>1</v>
      </c>
      <c r="Q28" s="53">
        <f t="shared" si="2"/>
        <v>0.90354166666666669</v>
      </c>
      <c r="R28" s="266"/>
    </row>
    <row r="29" spans="1:42" ht="47.25" x14ac:dyDescent="0.25">
      <c r="A29" s="59" t="s">
        <v>49</v>
      </c>
      <c r="B29" s="49" t="s">
        <v>45</v>
      </c>
      <c r="C29" s="51" t="s">
        <v>36</v>
      </c>
      <c r="D29" s="45">
        <v>0</v>
      </c>
      <c r="E29" s="51">
        <v>5</v>
      </c>
      <c r="F29" s="51">
        <v>0</v>
      </c>
      <c r="G29" s="123">
        <v>0</v>
      </c>
      <c r="H29" s="51">
        <v>3</v>
      </c>
      <c r="I29" s="211">
        <v>3</v>
      </c>
      <c r="J29" s="178">
        <v>3</v>
      </c>
      <c r="K29" s="51">
        <v>1</v>
      </c>
      <c r="L29" s="65"/>
      <c r="M29" s="51">
        <v>1</v>
      </c>
      <c r="N29" s="65"/>
      <c r="O29" s="123">
        <f>G29+J29+L29+N29</f>
        <v>3</v>
      </c>
      <c r="P29" s="53">
        <f t="shared" si="1"/>
        <v>1</v>
      </c>
      <c r="Q29" s="53">
        <f t="shared" si="2"/>
        <v>0.6</v>
      </c>
      <c r="R29" s="262" t="s">
        <v>53</v>
      </c>
    </row>
    <row r="30" spans="1:42" ht="31.5" x14ac:dyDescent="0.25">
      <c r="A30" s="47" t="s">
        <v>50</v>
      </c>
      <c r="B30" s="49" t="s">
        <v>45</v>
      </c>
      <c r="C30" s="51" t="s">
        <v>36</v>
      </c>
      <c r="D30" s="49">
        <v>500</v>
      </c>
      <c r="E30" s="51">
        <v>590</v>
      </c>
      <c r="F30" s="49">
        <v>500</v>
      </c>
      <c r="G30" s="63">
        <v>571</v>
      </c>
      <c r="H30" s="49">
        <v>30</v>
      </c>
      <c r="I30" s="63">
        <v>29</v>
      </c>
      <c r="J30" s="177">
        <v>46</v>
      </c>
      <c r="K30" s="49">
        <v>30</v>
      </c>
      <c r="L30" s="45"/>
      <c r="M30" s="49">
        <v>30</v>
      </c>
      <c r="N30" s="45"/>
      <c r="O30" s="123">
        <f>G30+J30+L30+N30</f>
        <v>617</v>
      </c>
      <c r="P30" s="53">
        <v>1</v>
      </c>
      <c r="Q30" s="53">
        <v>1</v>
      </c>
      <c r="R30" s="264"/>
    </row>
    <row r="31" spans="1:42" s="1" customFormat="1" ht="15.75" customHeight="1" x14ac:dyDescent="0.25">
      <c r="A31" s="253" t="s">
        <v>28</v>
      </c>
      <c r="B31" s="254"/>
      <c r="C31" s="254"/>
      <c r="D31" s="254"/>
      <c r="E31" s="254"/>
      <c r="F31" s="254"/>
      <c r="G31" s="254"/>
      <c r="H31" s="254"/>
      <c r="I31" s="254"/>
      <c r="J31" s="254"/>
      <c r="K31" s="254"/>
      <c r="L31" s="254"/>
      <c r="M31" s="254"/>
      <c r="N31" s="254"/>
      <c r="O31" s="254"/>
      <c r="P31" s="254"/>
      <c r="Q31" s="254"/>
      <c r="R31" s="254"/>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row>
    <row r="32" spans="1:42" ht="15.75" x14ac:dyDescent="0.25">
      <c r="A32" s="253" t="s">
        <v>9</v>
      </c>
      <c r="B32" s="254"/>
      <c r="C32" s="254"/>
      <c r="D32" s="254"/>
      <c r="E32" s="254"/>
      <c r="F32" s="254"/>
      <c r="G32" s="254"/>
      <c r="H32" s="254"/>
      <c r="I32" s="254"/>
      <c r="J32" s="254"/>
      <c r="K32" s="254"/>
      <c r="L32" s="254"/>
      <c r="M32" s="254"/>
      <c r="N32" s="254"/>
      <c r="O32" s="254"/>
      <c r="P32" s="254"/>
      <c r="Q32" s="254"/>
      <c r="R32" s="254"/>
    </row>
    <row r="33" spans="1:42" ht="31.5" x14ac:dyDescent="0.25">
      <c r="A33" s="43" t="s">
        <v>54</v>
      </c>
      <c r="B33" s="49" t="s">
        <v>45</v>
      </c>
      <c r="C33" s="45" t="s">
        <v>32</v>
      </c>
      <c r="D33" s="117">
        <v>0.89300000000000002</v>
      </c>
      <c r="E33" s="46">
        <v>1.2E-2</v>
      </c>
      <c r="F33" s="39"/>
      <c r="G33" s="73">
        <v>1.7000000000000001E-2</v>
      </c>
      <c r="H33" s="39"/>
      <c r="I33" s="206">
        <v>-1.52E-2</v>
      </c>
      <c r="J33" s="194">
        <v>-1.52E-2</v>
      </c>
      <c r="K33" s="39"/>
      <c r="L33" s="39"/>
      <c r="M33" s="39"/>
      <c r="N33" s="39"/>
      <c r="O33" s="127">
        <f>G33+J33+L33+N33</f>
        <v>1.8000000000000013E-3</v>
      </c>
      <c r="P33" s="53">
        <f>J33/E33</f>
        <v>-1.2666666666666666</v>
      </c>
      <c r="Q33" s="54">
        <f>O33/E33</f>
        <v>0.15000000000000011</v>
      </c>
      <c r="R33" s="44" t="s">
        <v>55</v>
      </c>
    </row>
    <row r="34" spans="1:42" ht="15.75" x14ac:dyDescent="0.25">
      <c r="A34" s="253" t="s">
        <v>1</v>
      </c>
      <c r="B34" s="254"/>
      <c r="C34" s="254"/>
      <c r="D34" s="254"/>
      <c r="E34" s="254"/>
      <c r="F34" s="254"/>
      <c r="G34" s="254"/>
      <c r="H34" s="254"/>
      <c r="I34" s="254"/>
      <c r="J34" s="254"/>
      <c r="K34" s="254"/>
      <c r="L34" s="254"/>
      <c r="M34" s="254"/>
      <c r="N34" s="254"/>
      <c r="O34" s="254"/>
      <c r="P34" s="254"/>
      <c r="Q34" s="254"/>
      <c r="R34" s="254"/>
    </row>
    <row r="35" spans="1:42" ht="15" customHeight="1" x14ac:dyDescent="0.25">
      <c r="A35" s="71" t="s">
        <v>56</v>
      </c>
      <c r="B35" s="63" t="s">
        <v>45</v>
      </c>
      <c r="C35" s="72" t="s">
        <v>36</v>
      </c>
      <c r="D35" s="63">
        <v>10</v>
      </c>
      <c r="E35" s="68">
        <v>12</v>
      </c>
      <c r="F35" s="49">
        <v>9</v>
      </c>
      <c r="G35" s="63">
        <v>10</v>
      </c>
      <c r="H35" s="63">
        <v>1</v>
      </c>
      <c r="I35" s="64">
        <v>1</v>
      </c>
      <c r="J35" s="177">
        <v>4</v>
      </c>
      <c r="K35" s="64">
        <v>1</v>
      </c>
      <c r="L35" s="64"/>
      <c r="M35" s="64">
        <v>1</v>
      </c>
      <c r="N35" s="64"/>
      <c r="O35" s="123">
        <f>G35+J35+L35+N35</f>
        <v>14</v>
      </c>
      <c r="P35" s="53">
        <v>1</v>
      </c>
      <c r="Q35" s="54">
        <v>1</v>
      </c>
      <c r="R35" s="242" t="s">
        <v>55</v>
      </c>
    </row>
    <row r="36" spans="1:42" ht="31.5" x14ac:dyDescent="0.25">
      <c r="A36" s="66" t="s">
        <v>57</v>
      </c>
      <c r="B36" s="63" t="s">
        <v>45</v>
      </c>
      <c r="C36" s="49" t="s">
        <v>32</v>
      </c>
      <c r="D36" s="63">
        <v>28</v>
      </c>
      <c r="E36" s="60">
        <v>0.5</v>
      </c>
      <c r="F36" s="60">
        <v>0.35</v>
      </c>
      <c r="G36" s="130">
        <v>0.3</v>
      </c>
      <c r="H36" s="60">
        <v>0.05</v>
      </c>
      <c r="I36" s="212">
        <v>0.08</v>
      </c>
      <c r="J36" s="201">
        <v>0.22900000000000001</v>
      </c>
      <c r="K36" s="60">
        <v>0.05</v>
      </c>
      <c r="L36" s="64"/>
      <c r="M36" s="60">
        <v>0.05</v>
      </c>
      <c r="N36" s="64"/>
      <c r="O36" s="53">
        <f>G36+J36+L36+N36</f>
        <v>0.52900000000000003</v>
      </c>
      <c r="P36" s="53">
        <v>1</v>
      </c>
      <c r="Q36" s="54">
        <v>1</v>
      </c>
      <c r="R36" s="243"/>
    </row>
    <row r="37" spans="1:42" ht="47.25" x14ac:dyDescent="0.25">
      <c r="A37" s="66" t="s">
        <v>58</v>
      </c>
      <c r="B37" s="63" t="s">
        <v>45</v>
      </c>
      <c r="C37" s="49" t="s">
        <v>36</v>
      </c>
      <c r="D37" s="63">
        <v>38</v>
      </c>
      <c r="E37" s="49">
        <v>12</v>
      </c>
      <c r="F37" s="49">
        <v>9</v>
      </c>
      <c r="G37" s="63">
        <v>10</v>
      </c>
      <c r="H37" s="49">
        <v>1</v>
      </c>
      <c r="I37" s="64">
        <v>1</v>
      </c>
      <c r="J37" s="177">
        <v>2</v>
      </c>
      <c r="K37" s="49">
        <v>1</v>
      </c>
      <c r="L37" s="64"/>
      <c r="M37" s="49">
        <v>1</v>
      </c>
      <c r="N37" s="64"/>
      <c r="O37" s="123">
        <f>G37+J37+L37+N37</f>
        <v>12</v>
      </c>
      <c r="P37" s="53">
        <v>1</v>
      </c>
      <c r="Q37" s="54">
        <f>O37/E37</f>
        <v>1</v>
      </c>
      <c r="R37" s="243"/>
    </row>
    <row r="38" spans="1:42" ht="31.5" x14ac:dyDescent="0.25">
      <c r="A38" s="66" t="s">
        <v>59</v>
      </c>
      <c r="B38" s="63" t="s">
        <v>45</v>
      </c>
      <c r="C38" s="49" t="s">
        <v>32</v>
      </c>
      <c r="D38" s="63"/>
      <c r="E38" s="60">
        <v>0.52</v>
      </c>
      <c r="F38" s="53">
        <v>0.49</v>
      </c>
      <c r="G38" s="130">
        <v>0.5</v>
      </c>
      <c r="H38" s="60">
        <v>0.01</v>
      </c>
      <c r="I38" s="213">
        <v>0</v>
      </c>
      <c r="J38" s="201">
        <v>0.216</v>
      </c>
      <c r="K38" s="60">
        <v>0.01</v>
      </c>
      <c r="L38" s="64"/>
      <c r="M38" s="60">
        <v>0.01</v>
      </c>
      <c r="N38" s="64"/>
      <c r="O38" s="53">
        <f>G38+J38+L38+N38</f>
        <v>0.71599999999999997</v>
      </c>
      <c r="P38" s="53">
        <v>1</v>
      </c>
      <c r="Q38" s="54">
        <v>1</v>
      </c>
      <c r="R38" s="243"/>
      <c r="T38" s="155"/>
    </row>
    <row r="39" spans="1:42" ht="31.5" x14ac:dyDescent="0.25">
      <c r="A39" s="66" t="s">
        <v>60</v>
      </c>
      <c r="B39" s="63" t="s">
        <v>45</v>
      </c>
      <c r="C39" s="49" t="s">
        <v>36</v>
      </c>
      <c r="D39" s="63">
        <v>12</v>
      </c>
      <c r="E39" s="49">
        <v>16</v>
      </c>
      <c r="F39" s="49">
        <v>10</v>
      </c>
      <c r="G39" s="63">
        <v>12</v>
      </c>
      <c r="H39" s="49">
        <v>2</v>
      </c>
      <c r="I39" s="64">
        <v>4</v>
      </c>
      <c r="J39" s="177">
        <v>7</v>
      </c>
      <c r="K39" s="49">
        <v>2</v>
      </c>
      <c r="L39" s="64"/>
      <c r="M39" s="49">
        <v>2</v>
      </c>
      <c r="N39" s="64"/>
      <c r="O39" s="123">
        <f>G39+J39+L39+N39</f>
        <v>19</v>
      </c>
      <c r="P39" s="53">
        <v>1</v>
      </c>
      <c r="Q39" s="54">
        <v>1</v>
      </c>
      <c r="R39" s="243"/>
    </row>
    <row r="40" spans="1:42" s="1" customFormat="1" ht="31.5" x14ac:dyDescent="0.25">
      <c r="A40" s="66" t="s">
        <v>61</v>
      </c>
      <c r="B40" s="63" t="s">
        <v>62</v>
      </c>
      <c r="C40" s="49" t="s">
        <v>32</v>
      </c>
      <c r="D40" s="57">
        <v>0.107</v>
      </c>
      <c r="E40" s="73">
        <v>9.5000000000000001E-2</v>
      </c>
      <c r="F40" s="73">
        <v>0.107</v>
      </c>
      <c r="G40" s="145">
        <v>0.107</v>
      </c>
      <c r="H40" s="73">
        <v>0.10299999999999999</v>
      </c>
      <c r="I40" s="214">
        <v>0.1222</v>
      </c>
      <c r="J40" s="195">
        <v>0.1222</v>
      </c>
      <c r="K40" s="73">
        <v>9.9000000000000005E-2</v>
      </c>
      <c r="L40" s="74"/>
      <c r="M40" s="73">
        <v>9.5000000000000001E-2</v>
      </c>
      <c r="N40" s="65"/>
      <c r="O40" s="127">
        <f>J40</f>
        <v>0.1222</v>
      </c>
      <c r="P40" s="196">
        <f>J40-H40</f>
        <v>1.9200000000000009E-2</v>
      </c>
      <c r="Q40" s="196">
        <f>+O40-E40</f>
        <v>2.7200000000000002E-2</v>
      </c>
      <c r="R40" s="244"/>
      <c r="S40" s="38"/>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42" s="13" customFormat="1" ht="15.75" x14ac:dyDescent="0.25">
      <c r="A41" s="253" t="s">
        <v>25</v>
      </c>
      <c r="B41" s="254"/>
      <c r="C41" s="254"/>
      <c r="D41" s="254"/>
      <c r="E41" s="254"/>
      <c r="F41" s="254"/>
      <c r="G41" s="254"/>
      <c r="H41" s="254"/>
      <c r="I41" s="254"/>
      <c r="J41" s="254"/>
      <c r="K41" s="254"/>
      <c r="L41" s="254"/>
      <c r="M41" s="254"/>
      <c r="N41" s="254"/>
      <c r="O41" s="254"/>
      <c r="P41" s="254"/>
      <c r="Q41" s="254"/>
      <c r="R41" s="254"/>
    </row>
    <row r="42" spans="1:42" s="13" customFormat="1" ht="15.75" x14ac:dyDescent="0.25">
      <c r="A42" s="253" t="s">
        <v>0</v>
      </c>
      <c r="B42" s="254"/>
      <c r="C42" s="254"/>
      <c r="D42" s="254"/>
      <c r="E42" s="254"/>
      <c r="F42" s="254"/>
      <c r="G42" s="254"/>
      <c r="H42" s="254"/>
      <c r="I42" s="254"/>
      <c r="J42" s="254"/>
      <c r="K42" s="254"/>
      <c r="L42" s="254"/>
      <c r="M42" s="254"/>
      <c r="N42" s="254"/>
      <c r="O42" s="254"/>
      <c r="P42" s="254"/>
      <c r="Q42" s="254"/>
      <c r="R42" s="254"/>
      <c r="S42" s="156"/>
    </row>
    <row r="43" spans="1:42" s="13" customFormat="1" ht="31.5" x14ac:dyDescent="0.25">
      <c r="A43" s="76" t="s">
        <v>63</v>
      </c>
      <c r="B43" s="95" t="s">
        <v>45</v>
      </c>
      <c r="C43" s="67" t="s">
        <v>41</v>
      </c>
      <c r="D43" s="67"/>
      <c r="E43" s="67">
        <v>594</v>
      </c>
      <c r="F43" s="67"/>
      <c r="G43" s="95">
        <v>333</v>
      </c>
      <c r="H43" s="67"/>
      <c r="I43" s="215">
        <v>58</v>
      </c>
      <c r="J43" s="179">
        <v>329</v>
      </c>
      <c r="K43" s="67"/>
      <c r="L43" s="67"/>
      <c r="M43" s="67"/>
      <c r="N43" s="67"/>
      <c r="O43" s="123">
        <f>J43</f>
        <v>329</v>
      </c>
      <c r="P43" s="75">
        <f>J43/E43</f>
        <v>0.55387205387205385</v>
      </c>
      <c r="Q43" s="54">
        <f>O43/E43</f>
        <v>0.55387205387205385</v>
      </c>
      <c r="R43" s="245" t="s">
        <v>66</v>
      </c>
    </row>
    <row r="44" spans="1:42" s="13" customFormat="1" ht="47.25" x14ac:dyDescent="0.25">
      <c r="A44" s="192" t="s">
        <v>64</v>
      </c>
      <c r="B44" s="95" t="s">
        <v>45</v>
      </c>
      <c r="C44" s="67" t="s">
        <v>32</v>
      </c>
      <c r="D44" s="67"/>
      <c r="E44" s="75">
        <v>0.74</v>
      </c>
      <c r="F44" s="67"/>
      <c r="G44" s="135">
        <v>0.76680000000000004</v>
      </c>
      <c r="H44" s="67"/>
      <c r="I44" s="216">
        <v>0.48949999999999999</v>
      </c>
      <c r="J44" s="202">
        <v>0.38700000000000001</v>
      </c>
      <c r="K44" s="67"/>
      <c r="L44" s="67"/>
      <c r="M44" s="67"/>
      <c r="N44" s="67"/>
      <c r="O44" s="53">
        <f>J44</f>
        <v>0.38700000000000001</v>
      </c>
      <c r="P44" s="75">
        <f>J44/E44</f>
        <v>0.52297297297297296</v>
      </c>
      <c r="Q44" s="54">
        <f>O44/E44</f>
        <v>0.52297297297297296</v>
      </c>
      <c r="R44" s="246"/>
    </row>
    <row r="45" spans="1:42" s="13" customFormat="1" ht="15.75" x14ac:dyDescent="0.25">
      <c r="A45" s="253" t="s">
        <v>1</v>
      </c>
      <c r="B45" s="254"/>
      <c r="C45" s="254"/>
      <c r="D45" s="254"/>
      <c r="E45" s="254"/>
      <c r="F45" s="254"/>
      <c r="G45" s="254"/>
      <c r="H45" s="254"/>
      <c r="I45" s="254"/>
      <c r="J45" s="254"/>
      <c r="K45" s="254"/>
      <c r="L45" s="254"/>
      <c r="M45" s="254"/>
      <c r="N45" s="254"/>
      <c r="O45" s="254"/>
      <c r="P45" s="254"/>
      <c r="Q45" s="254"/>
      <c r="R45" s="254"/>
    </row>
    <row r="46" spans="1:42" s="13" customFormat="1" ht="63" x14ac:dyDescent="0.25">
      <c r="A46" s="71" t="s">
        <v>65</v>
      </c>
      <c r="B46" s="63" t="s">
        <v>45</v>
      </c>
      <c r="C46" s="51" t="s">
        <v>36</v>
      </c>
      <c r="D46" s="63">
        <v>147</v>
      </c>
      <c r="E46" s="68">
        <v>200</v>
      </c>
      <c r="F46" s="49">
        <v>120</v>
      </c>
      <c r="G46" s="63">
        <v>147</v>
      </c>
      <c r="H46" s="49">
        <v>40</v>
      </c>
      <c r="I46" s="64">
        <v>27</v>
      </c>
      <c r="J46" s="177">
        <v>292</v>
      </c>
      <c r="K46" s="49">
        <v>20</v>
      </c>
      <c r="L46" s="64"/>
      <c r="M46" s="49">
        <v>20</v>
      </c>
      <c r="N46" s="64"/>
      <c r="O46" s="123">
        <f>G46+J46+L46+N46</f>
        <v>439</v>
      </c>
      <c r="P46" s="53">
        <v>1</v>
      </c>
      <c r="Q46" s="54">
        <v>1</v>
      </c>
      <c r="R46" s="242" t="s">
        <v>66</v>
      </c>
    </row>
    <row r="47" spans="1:42" s="13" customFormat="1" ht="31.5" x14ac:dyDescent="0.25">
      <c r="A47" s="71" t="s">
        <v>67</v>
      </c>
      <c r="B47" s="63" t="s">
        <v>45</v>
      </c>
      <c r="C47" s="49" t="s">
        <v>36</v>
      </c>
      <c r="D47" s="63">
        <v>96</v>
      </c>
      <c r="E47" s="49">
        <v>260</v>
      </c>
      <c r="F47" s="49">
        <v>80</v>
      </c>
      <c r="G47" s="63">
        <v>96</v>
      </c>
      <c r="H47" s="49">
        <v>60</v>
      </c>
      <c r="I47" s="64">
        <v>0</v>
      </c>
      <c r="J47" s="177">
        <v>6</v>
      </c>
      <c r="K47" s="77">
        <v>60</v>
      </c>
      <c r="L47" s="64"/>
      <c r="M47" s="77">
        <v>60</v>
      </c>
      <c r="N47" s="64"/>
      <c r="O47" s="123">
        <f>G47+J47+L47+N47</f>
        <v>102</v>
      </c>
      <c r="P47" s="53">
        <f>J47/H47</f>
        <v>0.1</v>
      </c>
      <c r="Q47" s="54">
        <f>O47/E47</f>
        <v>0.3923076923076923</v>
      </c>
      <c r="R47" s="243"/>
    </row>
    <row r="48" spans="1:42" s="13" customFormat="1" ht="63" x14ac:dyDescent="0.25">
      <c r="A48" s="71" t="s">
        <v>68</v>
      </c>
      <c r="B48" s="63" t="s">
        <v>45</v>
      </c>
      <c r="C48" s="78" t="s">
        <v>41</v>
      </c>
      <c r="D48" s="63"/>
      <c r="E48" s="49">
        <v>134</v>
      </c>
      <c r="F48" s="49">
        <v>116</v>
      </c>
      <c r="G48" s="63">
        <v>90</v>
      </c>
      <c r="H48" s="49">
        <v>5</v>
      </c>
      <c r="I48" s="63">
        <v>31</v>
      </c>
      <c r="J48" s="177">
        <v>31</v>
      </c>
      <c r="K48" s="77">
        <v>7</v>
      </c>
      <c r="L48" s="64"/>
      <c r="M48" s="77">
        <v>6</v>
      </c>
      <c r="N48" s="64"/>
      <c r="O48" s="123">
        <f>G48+J48+L48+N48</f>
        <v>121</v>
      </c>
      <c r="P48" s="53">
        <v>1</v>
      </c>
      <c r="Q48" s="54">
        <f t="shared" ref="Q48:Q53" si="3">O48/E48</f>
        <v>0.90298507462686572</v>
      </c>
      <c r="R48" s="243"/>
    </row>
    <row r="49" spans="1:18" s="13" customFormat="1" ht="31.5" x14ac:dyDescent="0.25">
      <c r="A49" s="71" t="s">
        <v>69</v>
      </c>
      <c r="B49" s="63" t="s">
        <v>46</v>
      </c>
      <c r="C49" s="49" t="s">
        <v>32</v>
      </c>
      <c r="D49" s="130">
        <v>0.01</v>
      </c>
      <c r="E49" s="53">
        <v>0.05</v>
      </c>
      <c r="F49" s="60">
        <v>0.01</v>
      </c>
      <c r="G49" s="130">
        <v>0.18</v>
      </c>
      <c r="H49" s="60">
        <v>0.05</v>
      </c>
      <c r="I49" s="213">
        <v>0.18</v>
      </c>
      <c r="J49" s="190">
        <v>0.18</v>
      </c>
      <c r="K49" s="53">
        <v>0.05</v>
      </c>
      <c r="L49" s="64"/>
      <c r="M49" s="53">
        <v>0.05</v>
      </c>
      <c r="N49" s="64"/>
      <c r="O49" s="53">
        <f>J49</f>
        <v>0.18</v>
      </c>
      <c r="P49" s="53">
        <v>1</v>
      </c>
      <c r="Q49" s="54">
        <v>1</v>
      </c>
      <c r="R49" s="243"/>
    </row>
    <row r="50" spans="1:18" s="13" customFormat="1" ht="31.5" x14ac:dyDescent="0.25">
      <c r="A50" s="71" t="s">
        <v>70</v>
      </c>
      <c r="B50" s="63" t="s">
        <v>45</v>
      </c>
      <c r="C50" s="49" t="s">
        <v>36</v>
      </c>
      <c r="D50" s="63">
        <v>146</v>
      </c>
      <c r="E50" s="49">
        <v>163</v>
      </c>
      <c r="F50" s="49">
        <v>131</v>
      </c>
      <c r="G50" s="63">
        <v>148</v>
      </c>
      <c r="H50" s="49">
        <v>10</v>
      </c>
      <c r="I50" s="64">
        <v>39</v>
      </c>
      <c r="J50" s="177">
        <v>90</v>
      </c>
      <c r="K50" s="77">
        <v>11</v>
      </c>
      <c r="L50" s="64"/>
      <c r="M50" s="77">
        <v>11</v>
      </c>
      <c r="N50" s="64"/>
      <c r="O50" s="123">
        <f>G50+J50+L50+N50</f>
        <v>238</v>
      </c>
      <c r="P50" s="53">
        <v>1</v>
      </c>
      <c r="Q50" s="54">
        <v>1</v>
      </c>
      <c r="R50" s="243"/>
    </row>
    <row r="51" spans="1:18" s="13" customFormat="1" ht="31.5" x14ac:dyDescent="0.25">
      <c r="A51" s="79" t="s">
        <v>71</v>
      </c>
      <c r="B51" s="63" t="s">
        <v>45</v>
      </c>
      <c r="C51" s="49" t="s">
        <v>36</v>
      </c>
      <c r="D51" s="63">
        <v>182</v>
      </c>
      <c r="E51" s="49">
        <v>220</v>
      </c>
      <c r="F51" s="49">
        <v>144</v>
      </c>
      <c r="G51" s="63">
        <v>193</v>
      </c>
      <c r="H51" s="49">
        <v>21</v>
      </c>
      <c r="I51" s="64">
        <v>189</v>
      </c>
      <c r="J51" s="177">
        <v>232</v>
      </c>
      <c r="K51" s="77">
        <v>24</v>
      </c>
      <c r="L51" s="64"/>
      <c r="M51" s="77">
        <v>31</v>
      </c>
      <c r="N51" s="64"/>
      <c r="O51" s="123">
        <f>G51+J51+L51+N51</f>
        <v>425</v>
      </c>
      <c r="P51" s="53">
        <v>1</v>
      </c>
      <c r="Q51" s="54">
        <v>1</v>
      </c>
      <c r="R51" s="243"/>
    </row>
    <row r="52" spans="1:18" s="13" customFormat="1" ht="31.5" x14ac:dyDescent="0.25">
      <c r="A52" s="71" t="s">
        <v>72</v>
      </c>
      <c r="B52" s="63" t="s">
        <v>45</v>
      </c>
      <c r="C52" s="49" t="s">
        <v>36</v>
      </c>
      <c r="D52" s="63">
        <v>436</v>
      </c>
      <c r="E52" s="77">
        <v>477</v>
      </c>
      <c r="F52" s="80">
        <v>412</v>
      </c>
      <c r="G52" s="63">
        <v>440</v>
      </c>
      <c r="H52" s="77">
        <v>21</v>
      </c>
      <c r="I52" s="64">
        <v>50</v>
      </c>
      <c r="J52" s="177">
        <v>97</v>
      </c>
      <c r="K52" s="77">
        <v>21</v>
      </c>
      <c r="L52" s="64"/>
      <c r="M52" s="77">
        <v>23</v>
      </c>
      <c r="N52" s="64"/>
      <c r="O52" s="123">
        <f>G52+J52+L52+N52</f>
        <v>537</v>
      </c>
      <c r="P52" s="53">
        <v>1</v>
      </c>
      <c r="Q52" s="54">
        <v>1</v>
      </c>
      <c r="R52" s="243"/>
    </row>
    <row r="53" spans="1:18" s="13" customFormat="1" ht="47.25" x14ac:dyDescent="0.25">
      <c r="A53" s="79" t="s">
        <v>73</v>
      </c>
      <c r="B53" s="63" t="s">
        <v>45</v>
      </c>
      <c r="C53" s="49" t="s">
        <v>36</v>
      </c>
      <c r="D53" s="63">
        <v>0</v>
      </c>
      <c r="E53" s="81">
        <v>10</v>
      </c>
      <c r="F53" s="82">
        <v>0</v>
      </c>
      <c r="G53" s="63">
        <v>0</v>
      </c>
      <c r="H53" s="80">
        <v>3</v>
      </c>
      <c r="I53" s="63">
        <v>0</v>
      </c>
      <c r="J53" s="177">
        <v>1</v>
      </c>
      <c r="K53" s="80">
        <v>3</v>
      </c>
      <c r="L53" s="64"/>
      <c r="M53" s="80">
        <v>4</v>
      </c>
      <c r="N53" s="64"/>
      <c r="O53" s="123">
        <f>G53+J53+L53+N53</f>
        <v>1</v>
      </c>
      <c r="P53" s="53">
        <f>J53/H53</f>
        <v>0.33333333333333331</v>
      </c>
      <c r="Q53" s="54">
        <f t="shared" si="3"/>
        <v>0.1</v>
      </c>
      <c r="R53" s="243"/>
    </row>
    <row r="54" spans="1:18" s="13" customFormat="1" ht="31.5" x14ac:dyDescent="0.25">
      <c r="A54" s="79" t="s">
        <v>74</v>
      </c>
      <c r="B54" s="63" t="s">
        <v>45</v>
      </c>
      <c r="C54" s="49" t="s">
        <v>32</v>
      </c>
      <c r="D54" s="57">
        <v>0.32400000000000001</v>
      </c>
      <c r="E54" s="83">
        <v>0.48</v>
      </c>
      <c r="F54" s="84">
        <v>0.32</v>
      </c>
      <c r="G54" s="134">
        <v>0.32400000000000001</v>
      </c>
      <c r="H54" s="84">
        <v>0.05</v>
      </c>
      <c r="I54" s="217">
        <v>4.9299999999999997E-2</v>
      </c>
      <c r="J54" s="191">
        <v>0.35599999999999998</v>
      </c>
      <c r="K54" s="84">
        <v>0.05</v>
      </c>
      <c r="L54" s="74"/>
      <c r="M54" s="84">
        <v>0.06</v>
      </c>
      <c r="N54" s="65"/>
      <c r="O54" s="53">
        <f>G54+J54+L54+N54</f>
        <v>0.67999999999999994</v>
      </c>
      <c r="P54" s="53">
        <v>1</v>
      </c>
      <c r="Q54" s="54">
        <v>1</v>
      </c>
      <c r="R54" s="244"/>
    </row>
    <row r="55" spans="1:18" s="13" customFormat="1" x14ac:dyDescent="0.25">
      <c r="B55" s="16"/>
      <c r="C55" s="16"/>
      <c r="D55" s="16"/>
      <c r="E55" s="16"/>
      <c r="F55" s="16"/>
      <c r="G55" s="16"/>
      <c r="H55" s="16"/>
      <c r="I55" s="218"/>
      <c r="J55" s="180"/>
      <c r="K55" s="16"/>
      <c r="L55" s="16"/>
      <c r="M55" s="16"/>
      <c r="N55" s="16"/>
      <c r="O55" s="16"/>
      <c r="P55" s="37"/>
      <c r="Q55" s="35"/>
      <c r="R55" s="16"/>
    </row>
    <row r="56" spans="1:18" s="13" customFormat="1" ht="60" x14ac:dyDescent="0.25">
      <c r="A56" s="143" t="s">
        <v>190</v>
      </c>
      <c r="B56" s="133">
        <f>(P14+P15+P16+P17+P24+P25+P26+P27+P28+P29+P30+P35+P36+P37+P38+P39+(-P40)+P46+P47+P48+P49+P50+P51+P52+P53+P54)/26</f>
        <v>0.80397349317349309</v>
      </c>
      <c r="C56" s="16"/>
      <c r="D56" s="150" t="s">
        <v>188</v>
      </c>
      <c r="E56" s="133">
        <f>(Q14+Q15+Q16+Q17+Q24+Q25+Q26+Q27+Q28+Q29+Q30+Q35+Q36+Q37+Q38+Q39+(-Q40)+Q46+Q47+Q48+Q49+Q50+Q51+Q52+Q53+Q54)/26</f>
        <v>0.73249876026671379</v>
      </c>
      <c r="F56" s="16"/>
      <c r="G56" s="16"/>
      <c r="H56" s="16"/>
      <c r="I56" s="218"/>
      <c r="J56" s="180"/>
      <c r="K56" s="16"/>
      <c r="L56" s="16"/>
      <c r="M56" s="16"/>
      <c r="N56" s="16"/>
      <c r="O56" s="16"/>
      <c r="P56" s="16"/>
      <c r="Q56" s="35"/>
      <c r="R56" s="16"/>
    </row>
    <row r="57" spans="1:18" s="13" customFormat="1" ht="60" x14ac:dyDescent="0.25">
      <c r="A57" s="143" t="s">
        <v>191</v>
      </c>
      <c r="B57" s="140">
        <f>B56*0.2</f>
        <v>0.16079469863469864</v>
      </c>
      <c r="C57" s="37"/>
      <c r="D57" s="150" t="s">
        <v>195</v>
      </c>
      <c r="E57" s="198">
        <f>E56*0.2</f>
        <v>0.14649975205334276</v>
      </c>
      <c r="F57" s="16"/>
      <c r="G57" s="16"/>
      <c r="H57" s="16"/>
      <c r="I57" s="218"/>
      <c r="J57" s="180"/>
      <c r="K57" s="16"/>
      <c r="L57" s="16"/>
      <c r="M57" s="16"/>
      <c r="N57" s="16"/>
      <c r="O57" s="16"/>
      <c r="P57" s="16"/>
      <c r="Q57" s="35"/>
      <c r="R57" s="16"/>
    </row>
    <row r="58" spans="1:18" s="13" customFormat="1" x14ac:dyDescent="0.25">
      <c r="B58" s="16"/>
      <c r="C58" s="16"/>
      <c r="D58" s="16"/>
      <c r="E58" s="16"/>
      <c r="F58" s="16"/>
      <c r="G58" s="16"/>
      <c r="H58" s="16"/>
      <c r="I58" s="218"/>
      <c r="J58" s="180"/>
      <c r="K58" s="16"/>
      <c r="L58" s="16"/>
      <c r="M58" s="16"/>
      <c r="N58" s="16"/>
      <c r="O58" s="16"/>
      <c r="P58" s="16"/>
      <c r="Q58" s="35"/>
      <c r="R58" s="16"/>
    </row>
    <row r="59" spans="1:18" s="13" customFormat="1" x14ac:dyDescent="0.25">
      <c r="B59" s="16"/>
      <c r="C59" s="16"/>
      <c r="D59" s="16"/>
      <c r="E59" s="16"/>
      <c r="F59" s="16"/>
      <c r="G59" s="16"/>
      <c r="H59" s="16"/>
      <c r="I59" s="218"/>
      <c r="J59" s="180"/>
      <c r="K59" s="16"/>
      <c r="L59" s="16"/>
      <c r="M59" s="16"/>
      <c r="N59" s="16"/>
      <c r="O59" s="16"/>
      <c r="P59" s="16"/>
      <c r="Q59" s="35"/>
      <c r="R59" s="16"/>
    </row>
    <row r="60" spans="1:18" s="13" customFormat="1" x14ac:dyDescent="0.25">
      <c r="B60" s="16"/>
      <c r="C60" s="16"/>
      <c r="D60" s="16"/>
      <c r="E60" s="16"/>
      <c r="F60" s="16"/>
      <c r="G60" s="16"/>
      <c r="H60" s="16"/>
      <c r="I60" s="218"/>
      <c r="J60" s="180"/>
      <c r="K60" s="16"/>
      <c r="L60" s="16"/>
      <c r="M60" s="16"/>
      <c r="N60" s="16"/>
      <c r="O60" s="16"/>
      <c r="P60" s="16"/>
      <c r="Q60" s="35"/>
      <c r="R60" s="16"/>
    </row>
    <row r="61" spans="1:18" s="13" customFormat="1" x14ac:dyDescent="0.25">
      <c r="B61" s="16"/>
      <c r="C61" s="16"/>
      <c r="D61" s="16"/>
      <c r="E61" s="16"/>
      <c r="F61" s="16"/>
      <c r="G61" s="16"/>
      <c r="H61" s="16"/>
      <c r="I61" s="218"/>
      <c r="J61" s="180"/>
      <c r="K61" s="16"/>
      <c r="L61" s="16"/>
      <c r="M61" s="16"/>
      <c r="N61" s="16"/>
      <c r="O61" s="16"/>
      <c r="P61" s="16"/>
      <c r="Q61" s="35"/>
      <c r="R61" s="16"/>
    </row>
    <row r="62" spans="1:18" s="13" customFormat="1" x14ac:dyDescent="0.25">
      <c r="B62" s="16"/>
      <c r="C62" s="16"/>
      <c r="D62" s="16"/>
      <c r="E62" s="16"/>
      <c r="F62" s="16"/>
      <c r="G62" s="16"/>
      <c r="H62" s="16"/>
      <c r="I62" s="218"/>
      <c r="J62" s="180"/>
      <c r="K62" s="16"/>
      <c r="L62" s="16"/>
      <c r="M62" s="16"/>
      <c r="N62" s="16"/>
      <c r="O62" s="16"/>
      <c r="P62" s="16"/>
      <c r="Q62" s="35"/>
      <c r="R62" s="16"/>
    </row>
    <row r="63" spans="1:18" s="13" customFormat="1" x14ac:dyDescent="0.25">
      <c r="B63" s="16"/>
      <c r="C63" s="16"/>
      <c r="D63" s="16"/>
      <c r="E63" s="16"/>
      <c r="F63" s="16"/>
      <c r="G63" s="16"/>
      <c r="H63" s="16"/>
      <c r="I63" s="218"/>
      <c r="J63" s="180"/>
      <c r="K63" s="16"/>
      <c r="L63" s="16"/>
      <c r="M63" s="16"/>
      <c r="N63" s="16"/>
      <c r="O63" s="16"/>
      <c r="P63" s="16"/>
      <c r="Q63" s="35"/>
      <c r="R63" s="16"/>
    </row>
    <row r="64" spans="1:18" s="13" customFormat="1" x14ac:dyDescent="0.25">
      <c r="B64" s="16"/>
      <c r="C64" s="16"/>
      <c r="D64" s="16"/>
      <c r="E64" s="16"/>
      <c r="F64" s="16"/>
      <c r="G64" s="16"/>
      <c r="H64" s="16"/>
      <c r="I64" s="218"/>
      <c r="J64" s="180"/>
      <c r="K64" s="16"/>
      <c r="L64" s="16"/>
      <c r="M64" s="16"/>
      <c r="N64" s="16"/>
      <c r="O64" s="16"/>
      <c r="P64" s="16"/>
      <c r="Q64" s="35"/>
      <c r="R64" s="16"/>
    </row>
    <row r="65" spans="1:18" s="13" customFormat="1" x14ac:dyDescent="0.25">
      <c r="B65" s="16"/>
      <c r="C65" s="16"/>
      <c r="D65" s="16"/>
      <c r="E65" s="16"/>
      <c r="F65" s="16"/>
      <c r="G65" s="16"/>
      <c r="H65" s="16"/>
      <c r="I65" s="218"/>
      <c r="J65" s="180"/>
      <c r="K65" s="16"/>
      <c r="L65" s="16"/>
      <c r="M65" s="16"/>
      <c r="N65" s="16"/>
      <c r="O65" s="16"/>
      <c r="P65" s="16"/>
      <c r="Q65" s="35"/>
      <c r="R65" s="16"/>
    </row>
    <row r="66" spans="1:18" s="13" customFormat="1" x14ac:dyDescent="0.25">
      <c r="B66" s="16"/>
      <c r="C66" s="16"/>
      <c r="D66" s="16"/>
      <c r="E66" s="16"/>
      <c r="F66" s="16"/>
      <c r="G66" s="16"/>
      <c r="H66" s="16"/>
      <c r="I66" s="218"/>
      <c r="J66" s="180"/>
      <c r="K66" s="16"/>
      <c r="L66" s="16"/>
      <c r="M66" s="16"/>
      <c r="N66" s="16"/>
      <c r="O66" s="16"/>
      <c r="P66" s="16"/>
      <c r="Q66" s="35"/>
      <c r="R66" s="16"/>
    </row>
    <row r="67" spans="1:18" s="13" customFormat="1" x14ac:dyDescent="0.25">
      <c r="B67" s="16"/>
      <c r="C67" s="16"/>
      <c r="D67" s="16"/>
      <c r="E67" s="16"/>
      <c r="F67" s="16"/>
      <c r="G67" s="16"/>
      <c r="H67" s="16"/>
      <c r="I67" s="218"/>
      <c r="J67" s="180"/>
      <c r="K67" s="16"/>
      <c r="L67" s="16"/>
      <c r="M67" s="16"/>
      <c r="N67" s="16"/>
      <c r="O67" s="16"/>
      <c r="P67" s="16"/>
      <c r="Q67" s="35"/>
      <c r="R67" s="16"/>
    </row>
    <row r="68" spans="1:18" s="13" customFormat="1" x14ac:dyDescent="0.25">
      <c r="B68" s="16"/>
      <c r="C68" s="16"/>
      <c r="D68" s="16"/>
      <c r="E68" s="16"/>
      <c r="F68" s="16"/>
      <c r="G68" s="16"/>
      <c r="H68" s="16"/>
      <c r="I68" s="218"/>
      <c r="J68" s="180"/>
      <c r="K68" s="16"/>
      <c r="L68" s="16"/>
      <c r="M68" s="16"/>
      <c r="N68" s="16"/>
      <c r="O68" s="16"/>
      <c r="P68" s="16"/>
      <c r="Q68" s="35"/>
      <c r="R68" s="16"/>
    </row>
    <row r="69" spans="1:18" s="13" customFormat="1" x14ac:dyDescent="0.25">
      <c r="B69" s="16"/>
      <c r="C69" s="16"/>
      <c r="D69" s="16"/>
      <c r="E69" s="16"/>
      <c r="F69" s="16"/>
      <c r="G69" s="16"/>
      <c r="H69" s="16"/>
      <c r="I69" s="218"/>
      <c r="J69" s="180"/>
      <c r="K69" s="16"/>
      <c r="L69" s="16"/>
      <c r="M69" s="16"/>
      <c r="N69" s="16"/>
      <c r="O69" s="16"/>
      <c r="P69" s="16"/>
      <c r="Q69" s="35"/>
      <c r="R69" s="16"/>
    </row>
    <row r="70" spans="1:18" x14ac:dyDescent="0.25">
      <c r="A70" s="13"/>
      <c r="B70" s="16"/>
      <c r="C70" s="16"/>
      <c r="D70" s="16"/>
      <c r="E70" s="16"/>
      <c r="F70" s="16"/>
      <c r="G70" s="16"/>
      <c r="H70" s="16"/>
      <c r="I70" s="218"/>
      <c r="K70" s="16"/>
      <c r="L70" s="16"/>
      <c r="M70" s="16"/>
      <c r="N70" s="16"/>
      <c r="O70" s="16"/>
      <c r="P70" s="16"/>
      <c r="Q70" s="35"/>
      <c r="R70" s="16"/>
    </row>
    <row r="71" spans="1:18" x14ac:dyDescent="0.25">
      <c r="A71" s="13"/>
      <c r="B71" s="16"/>
      <c r="C71" s="16"/>
      <c r="D71" s="16"/>
      <c r="E71" s="16"/>
      <c r="F71" s="16"/>
      <c r="G71" s="16"/>
      <c r="H71" s="16"/>
      <c r="I71" s="218"/>
      <c r="K71" s="16"/>
      <c r="L71" s="16"/>
      <c r="M71" s="16"/>
      <c r="N71" s="16"/>
      <c r="O71" s="16"/>
      <c r="P71" s="16"/>
      <c r="Q71" s="35"/>
      <c r="R71" s="16"/>
    </row>
    <row r="72" spans="1:18" x14ac:dyDescent="0.25">
      <c r="A72" s="13"/>
      <c r="B72" s="16"/>
      <c r="C72" s="16"/>
      <c r="D72" s="16"/>
      <c r="E72" s="16"/>
      <c r="F72" s="16"/>
      <c r="G72" s="16"/>
      <c r="H72" s="16"/>
      <c r="I72" s="218"/>
      <c r="K72" s="16"/>
      <c r="L72" s="16"/>
      <c r="M72" s="16"/>
      <c r="N72" s="16"/>
      <c r="O72" s="16"/>
      <c r="P72" s="16"/>
      <c r="Q72" s="35"/>
      <c r="R72" s="16"/>
    </row>
    <row r="73" spans="1:18" x14ac:dyDescent="0.25">
      <c r="A73" s="13"/>
      <c r="B73" s="16"/>
      <c r="C73" s="16"/>
      <c r="D73" s="16"/>
      <c r="E73" s="16"/>
      <c r="F73" s="16"/>
      <c r="G73" s="16"/>
      <c r="H73" s="16"/>
      <c r="I73" s="218"/>
      <c r="K73" s="16"/>
      <c r="L73" s="16"/>
      <c r="M73" s="16"/>
      <c r="N73" s="16"/>
      <c r="O73" s="16"/>
      <c r="P73" s="16"/>
      <c r="Q73" s="35"/>
      <c r="R73" s="16"/>
    </row>
    <row r="74" spans="1:18" x14ac:dyDescent="0.25">
      <c r="A74" s="13"/>
      <c r="B74" s="16"/>
      <c r="C74" s="16"/>
      <c r="D74" s="16"/>
      <c r="E74" s="16"/>
      <c r="F74" s="16"/>
      <c r="G74" s="16"/>
      <c r="H74" s="16"/>
      <c r="I74" s="218"/>
      <c r="K74" s="16"/>
      <c r="L74" s="16"/>
      <c r="M74" s="16"/>
      <c r="N74" s="16"/>
      <c r="O74" s="16"/>
      <c r="P74" s="16"/>
      <c r="Q74" s="35"/>
      <c r="R74" s="16"/>
    </row>
  </sheetData>
  <sheetProtection algorithmName="SHA-512" hashValue="0b5rlfZNg5fINdgkze/ITOOGWKCa9bb7eQ/c3G+gea1LhES7U3RZDagE4N3Hbkc1A85/qDLhxmJ1F85VEi7MMg==" saltValue="c+PsHkfV7xu80JN1Z0oFRA==" spinCount="100000" sheet="1" objects="1" scenarios="1" selectLockedCells="1" selectUnlockedCells="1"/>
  <mergeCells count="26">
    <mergeCell ref="R9:R12"/>
    <mergeCell ref="R14:R17"/>
    <mergeCell ref="R21:R22"/>
    <mergeCell ref="R27:R28"/>
    <mergeCell ref="R29:R30"/>
    <mergeCell ref="A42:R42"/>
    <mergeCell ref="A45:R45"/>
    <mergeCell ref="A32:R32"/>
    <mergeCell ref="A34:R34"/>
    <mergeCell ref="R35:R40"/>
    <mergeCell ref="R46:R54"/>
    <mergeCell ref="R43:R44"/>
    <mergeCell ref="A1:E2"/>
    <mergeCell ref="F1:R1"/>
    <mergeCell ref="F2:G2"/>
    <mergeCell ref="H2:L2"/>
    <mergeCell ref="M2:R2"/>
    <mergeCell ref="A18:R18"/>
    <mergeCell ref="A31:R31"/>
    <mergeCell ref="A8:R8"/>
    <mergeCell ref="A3:R3"/>
    <mergeCell ref="A4:B4"/>
    <mergeCell ref="A19:R19"/>
    <mergeCell ref="A13:R13"/>
    <mergeCell ref="A23:R23"/>
    <mergeCell ref="A41:R41"/>
  </mergeCells>
  <pageMargins left="0.15748031496062992" right="0.11811023622047245" top="0.74803149606299213" bottom="0.74803149606299213" header="0.31496062992125984" footer="0.31496062992125984"/>
  <pageSetup paperSize="5" scale="65" orientation="landscape" horizontalDpi="200" verticalDpi="200" r:id="rId1"/>
  <headerFooter>
    <oddFooter>&amp;RFecha Publicación:21-Octubre-2011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2"/>
  <sheetViews>
    <sheetView zoomScale="90" zoomScaleNormal="90" workbookViewId="0">
      <pane xSplit="1" ySplit="8" topLeftCell="B9" activePane="bottomRight" state="frozen"/>
      <selection pane="topRight" activeCell="B1" sqref="B1"/>
      <selection pane="bottomLeft" activeCell="A9" sqref="A9"/>
      <selection pane="bottomRight" activeCell="K10" sqref="K10"/>
    </sheetView>
  </sheetViews>
  <sheetFormatPr baseColWidth="10" defaultRowHeight="15" x14ac:dyDescent="0.25"/>
  <cols>
    <col min="1" max="1" width="36.28515625" customWidth="1"/>
    <col min="2" max="2" width="16.5703125" style="2" customWidth="1"/>
    <col min="3" max="3" width="16.140625" style="2" customWidth="1"/>
    <col min="4" max="4" width="13.5703125" style="2" customWidth="1"/>
    <col min="5" max="5" width="14.140625" style="2" customWidth="1"/>
    <col min="6" max="6" width="10.5703125" style="2" customWidth="1"/>
    <col min="7" max="7" width="9.5703125" style="2" bestFit="1" customWidth="1"/>
    <col min="8" max="8" width="10.5703125" style="2" bestFit="1" customWidth="1"/>
    <col min="9" max="9" width="9.5703125" style="219" bestFit="1" customWidth="1"/>
    <col min="10" max="10" width="9.5703125" style="180" customWidth="1"/>
    <col min="11" max="11" width="10.5703125" style="2" bestFit="1" customWidth="1"/>
    <col min="12" max="12" width="9.5703125" style="2"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6" bestFit="1" customWidth="1"/>
    <col min="18" max="18" width="16.42578125" style="2" customWidth="1"/>
    <col min="19" max="19" width="28.7109375" style="13" customWidth="1"/>
    <col min="20" max="42" width="11" style="13"/>
  </cols>
  <sheetData>
    <row r="1" spans="1:52" s="7" customFormat="1" ht="47.25" customHeight="1" x14ac:dyDescent="0.25">
      <c r="A1" s="247"/>
      <c r="B1" s="247"/>
      <c r="C1" s="247"/>
      <c r="D1" s="247"/>
      <c r="E1" s="247"/>
      <c r="F1" s="249" t="s">
        <v>13</v>
      </c>
      <c r="G1" s="249"/>
      <c r="H1" s="249"/>
      <c r="I1" s="249"/>
      <c r="J1" s="249"/>
      <c r="K1" s="249"/>
      <c r="L1" s="249"/>
      <c r="M1" s="249"/>
      <c r="N1" s="249"/>
      <c r="O1" s="249"/>
      <c r="P1" s="249"/>
      <c r="Q1" s="249"/>
      <c r="R1" s="249"/>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48"/>
      <c r="B2" s="248"/>
      <c r="C2" s="248"/>
      <c r="D2" s="248"/>
      <c r="E2" s="248"/>
      <c r="F2" s="250" t="s">
        <v>20</v>
      </c>
      <c r="G2" s="251"/>
      <c r="H2" s="250" t="s">
        <v>21</v>
      </c>
      <c r="I2" s="252"/>
      <c r="J2" s="252"/>
      <c r="K2" s="252"/>
      <c r="L2" s="251"/>
      <c r="M2" s="250" t="s">
        <v>8</v>
      </c>
      <c r="N2" s="252"/>
      <c r="O2" s="252"/>
      <c r="P2" s="252"/>
      <c r="Q2" s="252"/>
      <c r="R2" s="25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57"/>
      <c r="B3" s="258"/>
      <c r="C3" s="258"/>
      <c r="D3" s="258"/>
      <c r="E3" s="258"/>
      <c r="F3" s="258"/>
      <c r="G3" s="258"/>
      <c r="H3" s="258"/>
      <c r="I3" s="258"/>
      <c r="J3" s="258"/>
      <c r="K3" s="258"/>
      <c r="L3" s="258"/>
      <c r="M3" s="258"/>
      <c r="N3" s="258"/>
      <c r="O3" s="258"/>
      <c r="P3" s="258"/>
      <c r="Q3" s="258"/>
      <c r="R3" s="259"/>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60"/>
      <c r="B4" s="261"/>
      <c r="C4" s="8"/>
      <c r="D4" s="8"/>
      <c r="E4" s="8"/>
      <c r="F4" s="8"/>
      <c r="G4" s="8"/>
      <c r="H4" s="8"/>
      <c r="I4" s="8"/>
      <c r="J4" s="169"/>
      <c r="K4" s="8"/>
      <c r="L4" s="8"/>
      <c r="M4" s="8"/>
      <c r="N4" s="8"/>
      <c r="O4" s="8"/>
      <c r="P4" s="8"/>
      <c r="Q4" s="31"/>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70"/>
      <c r="K5" s="11"/>
      <c r="L5" s="11"/>
      <c r="M5" s="11"/>
      <c r="N5" s="11"/>
      <c r="O5" s="11"/>
      <c r="P5" s="11"/>
      <c r="Q5" s="32"/>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9" t="s">
        <v>208</v>
      </c>
      <c r="B6" s="149"/>
      <c r="C6" s="149"/>
      <c r="D6" s="149"/>
      <c r="E6" s="149"/>
      <c r="F6" s="149"/>
      <c r="G6" s="149"/>
      <c r="H6" s="149"/>
      <c r="I6" s="209"/>
      <c r="J6" s="171"/>
      <c r="K6" s="149"/>
      <c r="L6" s="149"/>
      <c r="M6" s="149"/>
      <c r="N6" s="149"/>
      <c r="O6" s="149"/>
      <c r="P6" s="149"/>
      <c r="Q6" s="149"/>
      <c r="R6" s="149"/>
    </row>
    <row r="7" spans="1:52" s="4" customFormat="1" ht="50.25" customHeight="1" x14ac:dyDescent="0.25">
      <c r="A7" s="42" t="s">
        <v>26</v>
      </c>
      <c r="B7" s="5" t="s">
        <v>5</v>
      </c>
      <c r="C7" s="3" t="s">
        <v>7</v>
      </c>
      <c r="D7" s="3" t="s">
        <v>6</v>
      </c>
      <c r="E7" s="3" t="s">
        <v>14</v>
      </c>
      <c r="F7" s="3" t="s">
        <v>10</v>
      </c>
      <c r="G7" s="157" t="s">
        <v>11</v>
      </c>
      <c r="H7" s="3" t="s">
        <v>15</v>
      </c>
      <c r="I7" s="3" t="s">
        <v>197</v>
      </c>
      <c r="J7" s="172" t="s">
        <v>198</v>
      </c>
      <c r="K7" s="3" t="s">
        <v>16</v>
      </c>
      <c r="L7" s="3" t="s">
        <v>17</v>
      </c>
      <c r="M7" s="3" t="s">
        <v>18</v>
      </c>
      <c r="N7" s="3" t="s">
        <v>19</v>
      </c>
      <c r="O7" s="3" t="s">
        <v>3</v>
      </c>
      <c r="P7" s="3" t="s">
        <v>12</v>
      </c>
      <c r="Q7" s="33"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55" t="s">
        <v>0</v>
      </c>
      <c r="B8" s="256"/>
      <c r="C8" s="256"/>
      <c r="D8" s="256"/>
      <c r="E8" s="256"/>
      <c r="F8" s="256"/>
      <c r="G8" s="256"/>
      <c r="H8" s="256"/>
      <c r="I8" s="256"/>
      <c r="J8" s="256"/>
      <c r="K8" s="256"/>
      <c r="L8" s="256"/>
      <c r="M8" s="256"/>
      <c r="N8" s="256"/>
      <c r="O8" s="256"/>
      <c r="P8" s="256"/>
      <c r="Q8" s="256"/>
      <c r="R8" s="256"/>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31.5" x14ac:dyDescent="0.25">
      <c r="A9" s="59" t="s">
        <v>76</v>
      </c>
      <c r="B9" s="49" t="s">
        <v>45</v>
      </c>
      <c r="C9" s="49" t="s">
        <v>36</v>
      </c>
      <c r="D9" s="49">
        <v>3</v>
      </c>
      <c r="E9" s="51">
        <v>4</v>
      </c>
      <c r="F9" s="51"/>
      <c r="G9" s="49">
        <v>3</v>
      </c>
      <c r="H9" s="51"/>
      <c r="I9" s="64">
        <v>3</v>
      </c>
      <c r="J9" s="173">
        <v>4</v>
      </c>
      <c r="K9" s="51"/>
      <c r="L9" s="51"/>
      <c r="M9" s="51"/>
      <c r="N9" s="52"/>
      <c r="O9" s="49">
        <f>J9</f>
        <v>4</v>
      </c>
      <c r="P9" s="53">
        <f>J9/E9</f>
        <v>1</v>
      </c>
      <c r="Q9" s="54">
        <f>O9/E9</f>
        <v>1</v>
      </c>
      <c r="R9" s="262" t="s">
        <v>84</v>
      </c>
      <c r="S9" s="18"/>
      <c r="T9" s="18"/>
      <c r="U9" s="18"/>
      <c r="V9" s="18"/>
      <c r="W9" s="18"/>
      <c r="X9" s="18"/>
      <c r="Y9" s="18"/>
      <c r="Z9" s="18"/>
      <c r="AA9" s="18"/>
      <c r="AB9" s="18"/>
      <c r="AC9" s="18"/>
      <c r="AD9" s="18"/>
      <c r="AE9" s="18"/>
      <c r="AF9" s="18"/>
      <c r="AG9" s="18"/>
      <c r="AH9" s="18"/>
      <c r="AI9" s="18"/>
    </row>
    <row r="10" spans="1:52" s="17" customFormat="1" ht="47.25" x14ac:dyDescent="0.25">
      <c r="A10" s="91" t="s">
        <v>77</v>
      </c>
      <c r="B10" s="49" t="s">
        <v>45</v>
      </c>
      <c r="C10" s="49" t="s">
        <v>36</v>
      </c>
      <c r="D10" s="49">
        <v>30</v>
      </c>
      <c r="E10" s="51">
        <v>120</v>
      </c>
      <c r="F10" s="51"/>
      <c r="G10" s="56">
        <v>30</v>
      </c>
      <c r="H10" s="49"/>
      <c r="I10" s="64">
        <v>43</v>
      </c>
      <c r="J10" s="173">
        <v>43</v>
      </c>
      <c r="K10" s="45"/>
      <c r="L10" s="45"/>
      <c r="M10" s="45"/>
      <c r="N10" s="45"/>
      <c r="O10" s="49">
        <f>G10+J10+L10+N10</f>
        <v>73</v>
      </c>
      <c r="P10" s="53">
        <f>J10/E10</f>
        <v>0.35833333333333334</v>
      </c>
      <c r="Q10" s="54">
        <f>O10/E10</f>
        <v>0.60833333333333328</v>
      </c>
      <c r="R10" s="264"/>
      <c r="S10" s="18"/>
      <c r="T10" s="18"/>
      <c r="U10" s="18"/>
      <c r="V10" s="18"/>
      <c r="W10" s="18"/>
      <c r="X10" s="18"/>
      <c r="Y10" s="18"/>
      <c r="Z10" s="18"/>
      <c r="AA10" s="18"/>
      <c r="AB10" s="18"/>
      <c r="AC10" s="18"/>
      <c r="AD10" s="18"/>
      <c r="AE10" s="18"/>
      <c r="AF10" s="18"/>
      <c r="AG10" s="18"/>
      <c r="AH10" s="18"/>
      <c r="AI10" s="18"/>
    </row>
    <row r="11" spans="1:52" ht="15.75" x14ac:dyDescent="0.25">
      <c r="A11" s="253" t="s">
        <v>1</v>
      </c>
      <c r="B11" s="254"/>
      <c r="C11" s="254"/>
      <c r="D11" s="254"/>
      <c r="E11" s="254"/>
      <c r="F11" s="254"/>
      <c r="G11" s="254"/>
      <c r="H11" s="254"/>
      <c r="I11" s="254"/>
      <c r="J11" s="254"/>
      <c r="K11" s="254"/>
      <c r="L11" s="254"/>
      <c r="M11" s="254"/>
      <c r="N11" s="254"/>
      <c r="O11" s="254"/>
      <c r="P11" s="254"/>
      <c r="Q11" s="254"/>
      <c r="R11" s="254"/>
    </row>
    <row r="12" spans="1:52" ht="28.5" customHeight="1" x14ac:dyDescent="0.25">
      <c r="A12" s="47" t="s">
        <v>78</v>
      </c>
      <c r="B12" s="51" t="s">
        <v>45</v>
      </c>
      <c r="C12" s="51" t="s">
        <v>79</v>
      </c>
      <c r="D12" s="49">
        <v>25</v>
      </c>
      <c r="E12" s="51">
        <v>90</v>
      </c>
      <c r="F12" s="51">
        <v>25</v>
      </c>
      <c r="G12" s="49">
        <v>25</v>
      </c>
      <c r="H12" s="51">
        <v>25</v>
      </c>
      <c r="I12" s="64">
        <v>36</v>
      </c>
      <c r="J12" s="173">
        <v>36</v>
      </c>
      <c r="K12" s="49">
        <v>20</v>
      </c>
      <c r="L12" s="45"/>
      <c r="M12" s="49">
        <v>20</v>
      </c>
      <c r="N12" s="45"/>
      <c r="O12" s="49">
        <f>G12+J12+L12+N12</f>
        <v>61</v>
      </c>
      <c r="P12" s="53">
        <v>1</v>
      </c>
      <c r="Q12" s="54">
        <f t="shared" ref="Q12:Q22" si="0">O12/E12</f>
        <v>0.67777777777777781</v>
      </c>
      <c r="R12" s="262" t="s">
        <v>84</v>
      </c>
    </row>
    <row r="13" spans="1:52" ht="47.25" x14ac:dyDescent="0.25">
      <c r="A13" s="47" t="s">
        <v>80</v>
      </c>
      <c r="B13" s="49" t="s">
        <v>45</v>
      </c>
      <c r="C13" s="51" t="s">
        <v>79</v>
      </c>
      <c r="D13" s="45">
        <v>15</v>
      </c>
      <c r="E13" s="51">
        <v>50</v>
      </c>
      <c r="F13" s="51">
        <v>15</v>
      </c>
      <c r="G13" s="77">
        <v>135</v>
      </c>
      <c r="H13" s="51">
        <v>15</v>
      </c>
      <c r="I13" s="208">
        <v>47</v>
      </c>
      <c r="J13" s="175">
        <v>48</v>
      </c>
      <c r="K13" s="49">
        <v>10</v>
      </c>
      <c r="L13" s="45"/>
      <c r="M13" s="49">
        <v>10</v>
      </c>
      <c r="N13" s="45"/>
      <c r="O13" s="123">
        <f>G13+J13+L13+N13</f>
        <v>183</v>
      </c>
      <c r="P13" s="53">
        <v>1</v>
      </c>
      <c r="Q13" s="54">
        <v>1</v>
      </c>
      <c r="R13" s="263"/>
    </row>
    <row r="14" spans="1:52" s="13" customFormat="1" ht="31.5" x14ac:dyDescent="0.25">
      <c r="A14" s="47" t="s">
        <v>81</v>
      </c>
      <c r="B14" s="67" t="s">
        <v>45</v>
      </c>
      <c r="C14" s="51" t="s">
        <v>79</v>
      </c>
      <c r="D14" s="67">
        <v>10</v>
      </c>
      <c r="E14" s="51">
        <v>45</v>
      </c>
      <c r="F14" s="51">
        <v>10</v>
      </c>
      <c r="G14" s="95">
        <v>12</v>
      </c>
      <c r="H14" s="51">
        <v>15</v>
      </c>
      <c r="I14" s="215">
        <v>5</v>
      </c>
      <c r="J14" s="179">
        <v>25</v>
      </c>
      <c r="K14" s="49">
        <v>10</v>
      </c>
      <c r="L14" s="67"/>
      <c r="M14" s="49">
        <v>10</v>
      </c>
      <c r="N14" s="67"/>
      <c r="O14" s="49">
        <f>G14+J14+L14+N14</f>
        <v>37</v>
      </c>
      <c r="P14" s="53">
        <v>1</v>
      </c>
      <c r="Q14" s="54">
        <f t="shared" si="0"/>
        <v>0.82222222222222219</v>
      </c>
      <c r="R14" s="263"/>
    </row>
    <row r="15" spans="1:52" s="13" customFormat="1" ht="15.75" x14ac:dyDescent="0.25">
      <c r="A15" s="47" t="s">
        <v>82</v>
      </c>
      <c r="B15" s="67" t="s">
        <v>45</v>
      </c>
      <c r="C15" s="51" t="s">
        <v>79</v>
      </c>
      <c r="D15" s="67">
        <v>2</v>
      </c>
      <c r="E15" s="51">
        <v>8</v>
      </c>
      <c r="F15" s="51">
        <v>2</v>
      </c>
      <c r="G15" s="95">
        <v>5</v>
      </c>
      <c r="H15" s="51">
        <v>2</v>
      </c>
      <c r="I15" s="215">
        <v>0.5</v>
      </c>
      <c r="J15" s="179">
        <v>6</v>
      </c>
      <c r="K15" s="49">
        <v>2</v>
      </c>
      <c r="L15" s="67"/>
      <c r="M15" s="49">
        <v>2</v>
      </c>
      <c r="N15" s="67"/>
      <c r="O15" s="49">
        <f>G15+J15+L15+N15</f>
        <v>11</v>
      </c>
      <c r="P15" s="53">
        <v>1</v>
      </c>
      <c r="Q15" s="54">
        <v>1</v>
      </c>
      <c r="R15" s="263"/>
    </row>
    <row r="16" spans="1:52" s="13" customFormat="1" ht="47.25" x14ac:dyDescent="0.25">
      <c r="A16" s="47" t="s">
        <v>83</v>
      </c>
      <c r="B16" s="67" t="s">
        <v>45</v>
      </c>
      <c r="C16" s="51" t="s">
        <v>79</v>
      </c>
      <c r="D16" s="67">
        <v>2</v>
      </c>
      <c r="E16" s="51">
        <v>3</v>
      </c>
      <c r="F16" s="51">
        <v>2</v>
      </c>
      <c r="G16" s="95">
        <v>1</v>
      </c>
      <c r="H16" s="51">
        <v>0</v>
      </c>
      <c r="I16" s="220">
        <v>3</v>
      </c>
      <c r="J16" s="193">
        <v>3</v>
      </c>
      <c r="K16" s="49">
        <v>1</v>
      </c>
      <c r="L16" s="67"/>
      <c r="M16" s="49">
        <v>0</v>
      </c>
      <c r="N16" s="67"/>
      <c r="O16" s="49">
        <f>G16+J16+L16+N16</f>
        <v>4</v>
      </c>
      <c r="P16" s="53">
        <v>1</v>
      </c>
      <c r="Q16" s="54">
        <v>1</v>
      </c>
      <c r="R16" s="263"/>
    </row>
    <row r="17" spans="1:52" s="13" customFormat="1" ht="31.5" x14ac:dyDescent="0.25">
      <c r="A17" s="47" t="s">
        <v>85</v>
      </c>
      <c r="B17" s="67" t="s">
        <v>46</v>
      </c>
      <c r="C17" s="51" t="s">
        <v>79</v>
      </c>
      <c r="D17" s="67">
        <v>8</v>
      </c>
      <c r="E17" s="51">
        <v>8</v>
      </c>
      <c r="F17" s="49">
        <v>8</v>
      </c>
      <c r="G17" s="95">
        <v>8</v>
      </c>
      <c r="H17" s="49">
        <v>8</v>
      </c>
      <c r="I17" s="215">
        <v>10</v>
      </c>
      <c r="J17" s="179">
        <v>10</v>
      </c>
      <c r="K17" s="49">
        <v>8</v>
      </c>
      <c r="L17" s="67"/>
      <c r="M17" s="49">
        <v>8</v>
      </c>
      <c r="N17" s="67"/>
      <c r="O17" s="49">
        <f>J17</f>
        <v>10</v>
      </c>
      <c r="P17" s="53">
        <v>1</v>
      </c>
      <c r="Q17" s="54">
        <v>1</v>
      </c>
      <c r="R17" s="263"/>
    </row>
    <row r="18" spans="1:52" s="13" customFormat="1" ht="31.5" x14ac:dyDescent="0.25">
      <c r="A18" s="66" t="s">
        <v>86</v>
      </c>
      <c r="B18" s="67" t="s">
        <v>45</v>
      </c>
      <c r="C18" s="51" t="s">
        <v>79</v>
      </c>
      <c r="D18" s="67">
        <v>6</v>
      </c>
      <c r="E18" s="51">
        <v>9</v>
      </c>
      <c r="F18" s="51">
        <v>6</v>
      </c>
      <c r="G18" s="49">
        <v>6</v>
      </c>
      <c r="H18" s="51">
        <v>6</v>
      </c>
      <c r="I18" s="215">
        <v>7</v>
      </c>
      <c r="J18" s="179">
        <v>12</v>
      </c>
      <c r="K18" s="49">
        <v>9</v>
      </c>
      <c r="L18" s="67"/>
      <c r="M18" s="49">
        <v>9</v>
      </c>
      <c r="N18" s="67"/>
      <c r="O18" s="49">
        <f>J18</f>
        <v>12</v>
      </c>
      <c r="P18" s="53">
        <v>1</v>
      </c>
      <c r="Q18" s="54">
        <v>1</v>
      </c>
      <c r="R18" s="263"/>
    </row>
    <row r="19" spans="1:52" s="13" customFormat="1" ht="47.25" x14ac:dyDescent="0.25">
      <c r="A19" s="66" t="s">
        <v>87</v>
      </c>
      <c r="B19" s="67" t="s">
        <v>45</v>
      </c>
      <c r="C19" s="51" t="s">
        <v>79</v>
      </c>
      <c r="D19" s="67">
        <v>10</v>
      </c>
      <c r="E19" s="51">
        <v>40</v>
      </c>
      <c r="F19" s="51">
        <v>10</v>
      </c>
      <c r="G19" s="95">
        <v>10</v>
      </c>
      <c r="H19" s="51">
        <v>10</v>
      </c>
      <c r="I19" s="215">
        <v>14</v>
      </c>
      <c r="J19" s="193">
        <v>14</v>
      </c>
      <c r="K19" s="49">
        <v>10</v>
      </c>
      <c r="L19" s="67"/>
      <c r="M19" s="49">
        <v>10</v>
      </c>
      <c r="N19" s="67"/>
      <c r="O19" s="49">
        <f>G19+J19+L19+N19</f>
        <v>24</v>
      </c>
      <c r="P19" s="53">
        <v>1</v>
      </c>
      <c r="Q19" s="54">
        <f t="shared" si="0"/>
        <v>0.6</v>
      </c>
      <c r="R19" s="263"/>
    </row>
    <row r="20" spans="1:52" s="13" customFormat="1" ht="31.5" x14ac:dyDescent="0.25">
      <c r="A20" s="92" t="s">
        <v>88</v>
      </c>
      <c r="B20" s="67" t="s">
        <v>45</v>
      </c>
      <c r="C20" s="51" t="s">
        <v>79</v>
      </c>
      <c r="D20" s="67">
        <v>25</v>
      </c>
      <c r="E20" s="51">
        <v>100</v>
      </c>
      <c r="F20" s="51">
        <v>25</v>
      </c>
      <c r="G20" s="95">
        <v>112</v>
      </c>
      <c r="H20" s="51">
        <v>25</v>
      </c>
      <c r="I20" s="215">
        <v>40</v>
      </c>
      <c r="J20" s="193">
        <v>40</v>
      </c>
      <c r="K20" s="49">
        <v>25</v>
      </c>
      <c r="L20" s="67"/>
      <c r="M20" s="49">
        <v>25</v>
      </c>
      <c r="N20" s="67"/>
      <c r="O20" s="49">
        <f>G20+J20+L20+N20</f>
        <v>152</v>
      </c>
      <c r="P20" s="53">
        <v>1</v>
      </c>
      <c r="Q20" s="54">
        <v>1</v>
      </c>
      <c r="R20" s="263"/>
    </row>
    <row r="21" spans="1:52" s="13" customFormat="1" ht="47.25" x14ac:dyDescent="0.25">
      <c r="A21" s="92" t="s">
        <v>89</v>
      </c>
      <c r="B21" s="67" t="s">
        <v>45</v>
      </c>
      <c r="C21" s="51" t="s">
        <v>79</v>
      </c>
      <c r="D21" s="67">
        <v>5</v>
      </c>
      <c r="E21" s="51">
        <v>20</v>
      </c>
      <c r="F21" s="51">
        <v>5</v>
      </c>
      <c r="G21" s="95">
        <v>5</v>
      </c>
      <c r="H21" s="51">
        <v>5</v>
      </c>
      <c r="I21" s="215">
        <v>3</v>
      </c>
      <c r="J21" s="193">
        <v>3</v>
      </c>
      <c r="K21" s="49">
        <v>5</v>
      </c>
      <c r="L21" s="67"/>
      <c r="M21" s="49">
        <v>5</v>
      </c>
      <c r="N21" s="67"/>
      <c r="O21" s="49">
        <f>G21+J21+L21+N21</f>
        <v>8</v>
      </c>
      <c r="P21" s="53">
        <f>J21/H21</f>
        <v>0.6</v>
      </c>
      <c r="Q21" s="54">
        <f t="shared" si="0"/>
        <v>0.4</v>
      </c>
      <c r="R21" s="263"/>
    </row>
    <row r="22" spans="1:52" s="13" customFormat="1" ht="31.5" x14ac:dyDescent="0.25">
      <c r="A22" s="47" t="s">
        <v>90</v>
      </c>
      <c r="B22" s="67" t="s">
        <v>45</v>
      </c>
      <c r="C22" s="51" t="s">
        <v>79</v>
      </c>
      <c r="D22" s="67">
        <v>5</v>
      </c>
      <c r="E22" s="51">
        <v>20</v>
      </c>
      <c r="F22" s="51">
        <v>5</v>
      </c>
      <c r="G22" s="95">
        <v>5</v>
      </c>
      <c r="H22" s="51">
        <v>5</v>
      </c>
      <c r="I22" s="215">
        <v>1</v>
      </c>
      <c r="J22" s="179">
        <v>10</v>
      </c>
      <c r="K22" s="49">
        <v>5</v>
      </c>
      <c r="L22" s="67"/>
      <c r="M22" s="49">
        <v>5</v>
      </c>
      <c r="N22" s="67"/>
      <c r="O22" s="49">
        <f>G22+J22+L22+N22</f>
        <v>15</v>
      </c>
      <c r="P22" s="53">
        <v>1</v>
      </c>
      <c r="Q22" s="54">
        <f t="shared" si="0"/>
        <v>0.75</v>
      </c>
      <c r="R22" s="264"/>
    </row>
    <row r="23" spans="1:52" s="13" customFormat="1" x14ac:dyDescent="0.25">
      <c r="B23" s="16"/>
      <c r="C23" s="16"/>
      <c r="D23" s="16"/>
      <c r="E23" s="16"/>
      <c r="F23" s="16"/>
      <c r="G23" s="16"/>
      <c r="H23" s="16"/>
      <c r="I23" s="218"/>
      <c r="J23" s="180"/>
      <c r="K23" s="16"/>
      <c r="L23" s="16"/>
      <c r="M23" s="16"/>
      <c r="N23" s="16"/>
      <c r="O23" s="16"/>
      <c r="P23" s="16"/>
      <c r="Q23" s="35"/>
      <c r="R23" s="16"/>
    </row>
    <row r="24" spans="1:52" s="13" customFormat="1" ht="60" x14ac:dyDescent="0.25">
      <c r="A24" s="143" t="s">
        <v>190</v>
      </c>
      <c r="B24" s="140">
        <f>(P12+P13+P14+P15+P16+P17+P18+P19+P20+P21+P22)/11</f>
        <v>0.96363636363636362</v>
      </c>
      <c r="C24" s="16"/>
      <c r="D24" s="150" t="s">
        <v>188</v>
      </c>
      <c r="E24" s="198">
        <f>(Q12+Q13+Q14+Q15+Q16+Q17+Q18+Q19+Q20+Q21+Q22)/11</f>
        <v>0.84090909090909094</v>
      </c>
      <c r="F24" s="16"/>
      <c r="G24" s="16"/>
      <c r="H24" s="16"/>
      <c r="I24" s="218"/>
      <c r="J24" s="180"/>
      <c r="K24" s="16"/>
      <c r="L24" s="16"/>
      <c r="M24" s="16"/>
      <c r="N24" s="16"/>
      <c r="O24" s="16"/>
      <c r="P24" s="16"/>
      <c r="Q24" s="35"/>
      <c r="R24" s="16"/>
    </row>
    <row r="25" spans="1:52" s="13" customFormat="1" ht="60" x14ac:dyDescent="0.25">
      <c r="A25" s="143" t="s">
        <v>191</v>
      </c>
      <c r="B25" s="140">
        <f>B24*0.2</f>
        <v>0.19272727272727275</v>
      </c>
      <c r="C25" s="16"/>
      <c r="D25" s="150" t="s">
        <v>196</v>
      </c>
      <c r="E25" s="198">
        <f>E24*0.2</f>
        <v>0.16818181818181821</v>
      </c>
      <c r="F25" s="16"/>
      <c r="G25" s="16"/>
      <c r="H25" s="16"/>
      <c r="I25" s="218"/>
      <c r="J25" s="180"/>
      <c r="K25" s="16"/>
      <c r="L25" s="16"/>
      <c r="M25" s="16"/>
      <c r="N25" s="16"/>
      <c r="O25" s="16"/>
      <c r="P25" s="16"/>
      <c r="Q25" s="35"/>
      <c r="R25" s="16"/>
    </row>
    <row r="26" spans="1:52" s="13" customFormat="1" x14ac:dyDescent="0.25">
      <c r="B26" s="16"/>
      <c r="C26" s="16"/>
      <c r="D26" s="16"/>
      <c r="E26" s="16"/>
      <c r="F26" s="16"/>
      <c r="G26" s="16"/>
      <c r="H26" s="16"/>
      <c r="I26" s="218"/>
      <c r="J26" s="180"/>
      <c r="K26" s="16"/>
      <c r="L26" s="16"/>
      <c r="M26" s="16"/>
      <c r="N26" s="16"/>
      <c r="O26" s="16"/>
      <c r="P26" s="16"/>
      <c r="Q26" s="35"/>
      <c r="R26" s="16"/>
    </row>
    <row r="27" spans="1:52" s="13" customFormat="1" x14ac:dyDescent="0.25">
      <c r="B27" s="16"/>
      <c r="C27" s="16"/>
      <c r="D27" s="16"/>
      <c r="E27" s="16"/>
      <c r="F27" s="16"/>
      <c r="G27" s="16"/>
      <c r="H27" s="16"/>
      <c r="I27" s="218"/>
      <c r="J27" s="180"/>
      <c r="K27" s="16"/>
      <c r="L27" s="16"/>
      <c r="M27" s="16"/>
      <c r="N27" s="16"/>
      <c r="O27" s="16"/>
      <c r="P27" s="16"/>
      <c r="Q27" s="35"/>
      <c r="R27" s="16"/>
    </row>
    <row r="28" spans="1:52" s="13" customFormat="1" x14ac:dyDescent="0.25">
      <c r="B28" s="16"/>
      <c r="C28" s="16"/>
      <c r="D28" s="16"/>
      <c r="E28" s="16"/>
      <c r="F28" s="16"/>
      <c r="G28" s="16"/>
      <c r="H28" s="16"/>
      <c r="I28" s="218"/>
      <c r="J28" s="180"/>
      <c r="K28" s="16"/>
      <c r="L28" s="16"/>
      <c r="M28" s="16"/>
      <c r="N28" s="16"/>
      <c r="O28" s="16"/>
      <c r="P28" s="16"/>
      <c r="Q28" s="35"/>
      <c r="R28" s="16"/>
      <c r="AQ28"/>
      <c r="AR28"/>
      <c r="AS28"/>
      <c r="AT28"/>
      <c r="AU28"/>
      <c r="AV28"/>
      <c r="AW28"/>
      <c r="AX28"/>
      <c r="AY28"/>
      <c r="AZ28"/>
    </row>
    <row r="29" spans="1:52" s="13" customFormat="1" x14ac:dyDescent="0.25">
      <c r="B29" s="16"/>
      <c r="C29" s="16"/>
      <c r="D29" s="16"/>
      <c r="E29" s="16"/>
      <c r="F29" s="16"/>
      <c r="G29" s="16"/>
      <c r="H29" s="16"/>
      <c r="I29" s="218"/>
      <c r="J29" s="180"/>
      <c r="K29" s="16"/>
      <c r="L29" s="16"/>
      <c r="M29" s="16"/>
      <c r="N29" s="16"/>
      <c r="O29" s="16"/>
      <c r="P29" s="16"/>
      <c r="Q29" s="35"/>
      <c r="R29" s="16"/>
      <c r="AQ29"/>
      <c r="AR29"/>
      <c r="AS29"/>
      <c r="AT29"/>
      <c r="AU29"/>
      <c r="AV29"/>
      <c r="AW29"/>
      <c r="AX29"/>
      <c r="AY29"/>
      <c r="AZ29"/>
    </row>
    <row r="30" spans="1:52" s="13" customFormat="1" x14ac:dyDescent="0.25">
      <c r="B30" s="16"/>
      <c r="C30" s="16"/>
      <c r="D30" s="16"/>
      <c r="E30" s="16"/>
      <c r="F30" s="16"/>
      <c r="G30" s="16"/>
      <c r="H30" s="16"/>
      <c r="I30" s="218"/>
      <c r="J30" s="180"/>
      <c r="K30" s="16"/>
      <c r="L30" s="16"/>
      <c r="M30" s="16"/>
      <c r="N30" s="16"/>
      <c r="O30" s="16"/>
      <c r="P30" s="16"/>
      <c r="Q30" s="35"/>
      <c r="R30" s="16"/>
      <c r="AQ30"/>
      <c r="AR30"/>
      <c r="AS30"/>
      <c r="AT30"/>
      <c r="AU30"/>
      <c r="AV30"/>
      <c r="AW30"/>
      <c r="AX30"/>
      <c r="AY30"/>
      <c r="AZ30"/>
    </row>
    <row r="31" spans="1:52" s="13" customFormat="1" x14ac:dyDescent="0.25">
      <c r="B31" s="16"/>
      <c r="C31" s="16"/>
      <c r="D31" s="16"/>
      <c r="E31" s="16"/>
      <c r="F31" s="16"/>
      <c r="G31" s="16"/>
      <c r="H31" s="16"/>
      <c r="I31" s="218"/>
      <c r="J31" s="180"/>
      <c r="K31" s="16"/>
      <c r="L31" s="16"/>
      <c r="M31" s="16"/>
      <c r="N31" s="16"/>
      <c r="O31" s="16"/>
      <c r="P31" s="16"/>
      <c r="Q31" s="35"/>
      <c r="R31" s="16"/>
      <c r="AQ31"/>
      <c r="AR31"/>
      <c r="AS31"/>
      <c r="AT31"/>
      <c r="AU31"/>
      <c r="AV31"/>
      <c r="AW31"/>
      <c r="AX31"/>
      <c r="AY31"/>
      <c r="AZ31"/>
    </row>
    <row r="32" spans="1:52" s="13" customFormat="1" x14ac:dyDescent="0.25">
      <c r="B32" s="16"/>
      <c r="C32" s="16"/>
      <c r="D32" s="16"/>
      <c r="E32" s="16"/>
      <c r="F32" s="16"/>
      <c r="G32" s="16"/>
      <c r="H32" s="16"/>
      <c r="I32" s="218"/>
      <c r="J32" s="180"/>
      <c r="K32" s="16"/>
      <c r="L32" s="16"/>
      <c r="M32" s="16"/>
      <c r="N32" s="16"/>
      <c r="O32" s="16"/>
      <c r="P32" s="16"/>
      <c r="Q32" s="35"/>
      <c r="R32" s="16"/>
      <c r="AQ32"/>
      <c r="AR32"/>
      <c r="AS32"/>
      <c r="AT32"/>
      <c r="AU32"/>
      <c r="AV32"/>
      <c r="AW32"/>
      <c r="AX32"/>
      <c r="AY32"/>
      <c r="AZ32"/>
    </row>
  </sheetData>
  <sheetProtection algorithmName="SHA-512" hashValue="PV8qshkFkB+c8AWpQivKwpHpKeszeuD2znJEQ696+5YBOxg7NwpC483NPjkpFIlSGnR7E0ubamQ3REPZSbP3Uw==" saltValue="i3UTlbgtcZ/ReVYIGw5nLQ==" spinCount="100000" sheet="1" objects="1" scenarios="1" selectLockedCells="1" selectUnlockedCells="1"/>
  <mergeCells count="11">
    <mergeCell ref="R12:R22"/>
    <mergeCell ref="A4:B4"/>
    <mergeCell ref="A8:R8"/>
    <mergeCell ref="A11:R11"/>
    <mergeCell ref="A3:R3"/>
    <mergeCell ref="R9:R10"/>
    <mergeCell ref="A1:E2"/>
    <mergeCell ref="F1:R1"/>
    <mergeCell ref="F2:G2"/>
    <mergeCell ref="H2:L2"/>
    <mergeCell ref="M2:R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7"/>
  <sheetViews>
    <sheetView zoomScale="90" zoomScaleNormal="90" workbookViewId="0">
      <pane xSplit="1" ySplit="8" topLeftCell="B20" activePane="bottomRight" state="frozen"/>
      <selection pane="topRight" activeCell="B1" sqref="B1"/>
      <selection pane="bottomLeft" activeCell="A9" sqref="A9"/>
      <selection pane="bottomRight" activeCell="M20" sqref="M20"/>
    </sheetView>
  </sheetViews>
  <sheetFormatPr baseColWidth="10" defaultRowHeight="15" x14ac:dyDescent="0.25"/>
  <cols>
    <col min="1" max="1" width="36.28515625" customWidth="1"/>
    <col min="2" max="2" width="16.5703125" style="2" customWidth="1"/>
    <col min="3" max="3" width="16.140625" style="2" customWidth="1"/>
    <col min="4" max="4" width="14.42578125" style="2" customWidth="1"/>
    <col min="5" max="5" width="14.140625" style="2" customWidth="1"/>
    <col min="6" max="6" width="11.5703125" style="2" bestFit="1" customWidth="1"/>
    <col min="7" max="7" width="13.28515625" style="2" customWidth="1"/>
    <col min="8" max="8" width="11.5703125" style="2" bestFit="1" customWidth="1"/>
    <col min="9" max="9" width="17.140625" style="219" bestFit="1" customWidth="1"/>
    <col min="10" max="10" width="12.42578125" style="180" bestFit="1" customWidth="1"/>
    <col min="11" max="11" width="11.5703125" style="2" bestFit="1" customWidth="1"/>
    <col min="12" max="12" width="9.5703125" style="2" bestFit="1" customWidth="1"/>
    <col min="13" max="13" width="11.5703125" style="2" bestFit="1" customWidth="1"/>
    <col min="14" max="14" width="9.5703125" style="2" bestFit="1" customWidth="1"/>
    <col min="15" max="15" width="14.140625" style="2" bestFit="1" customWidth="1"/>
    <col min="16" max="16" width="10.5703125" style="2" bestFit="1" customWidth="1"/>
    <col min="17" max="17" width="10" style="36" bestFit="1" customWidth="1"/>
    <col min="18" max="18" width="15.42578125" style="2" customWidth="1"/>
    <col min="19" max="19" width="28.7109375" style="13" customWidth="1"/>
    <col min="20" max="42" width="11" style="13"/>
  </cols>
  <sheetData>
    <row r="1" spans="1:52" s="7" customFormat="1" ht="47.25" customHeight="1" x14ac:dyDescent="0.25">
      <c r="A1" s="247"/>
      <c r="B1" s="247"/>
      <c r="C1" s="247"/>
      <c r="D1" s="247"/>
      <c r="E1" s="247"/>
      <c r="F1" s="249" t="s">
        <v>13</v>
      </c>
      <c r="G1" s="249"/>
      <c r="H1" s="249"/>
      <c r="I1" s="249"/>
      <c r="J1" s="249"/>
      <c r="K1" s="249"/>
      <c r="L1" s="249"/>
      <c r="M1" s="249"/>
      <c r="N1" s="249"/>
      <c r="O1" s="249"/>
      <c r="P1" s="249"/>
      <c r="Q1" s="249"/>
      <c r="R1" s="249"/>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48"/>
      <c r="B2" s="248"/>
      <c r="C2" s="248"/>
      <c r="D2" s="248"/>
      <c r="E2" s="248"/>
      <c r="F2" s="250" t="s">
        <v>20</v>
      </c>
      <c r="G2" s="251"/>
      <c r="H2" s="250" t="s">
        <v>21</v>
      </c>
      <c r="I2" s="252"/>
      <c r="J2" s="252"/>
      <c r="K2" s="252"/>
      <c r="L2" s="251"/>
      <c r="M2" s="250" t="s">
        <v>8</v>
      </c>
      <c r="N2" s="252"/>
      <c r="O2" s="252"/>
      <c r="P2" s="252"/>
      <c r="Q2" s="252"/>
      <c r="R2" s="25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57"/>
      <c r="B3" s="258"/>
      <c r="C3" s="258"/>
      <c r="D3" s="258"/>
      <c r="E3" s="258"/>
      <c r="F3" s="258"/>
      <c r="G3" s="258"/>
      <c r="H3" s="258"/>
      <c r="I3" s="258"/>
      <c r="J3" s="258"/>
      <c r="K3" s="258"/>
      <c r="L3" s="258"/>
      <c r="M3" s="258"/>
      <c r="N3" s="258"/>
      <c r="O3" s="258"/>
      <c r="P3" s="258"/>
      <c r="Q3" s="258"/>
      <c r="R3" s="259"/>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60"/>
      <c r="B4" s="261"/>
      <c r="C4" s="8"/>
      <c r="D4" s="8"/>
      <c r="E4" s="8"/>
      <c r="F4" s="8"/>
      <c r="G4" s="8"/>
      <c r="H4" s="8"/>
      <c r="I4" s="8"/>
      <c r="J4" s="169"/>
      <c r="K4" s="8"/>
      <c r="L4" s="8"/>
      <c r="M4" s="8"/>
      <c r="N4" s="8"/>
      <c r="O4" s="8"/>
      <c r="P4" s="8"/>
      <c r="Q4" s="31"/>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70"/>
      <c r="K5" s="11"/>
      <c r="L5" s="11"/>
      <c r="M5" s="11"/>
      <c r="N5" s="11"/>
      <c r="O5" s="11"/>
      <c r="P5" s="11"/>
      <c r="Q5" s="32"/>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9" t="s">
        <v>207</v>
      </c>
      <c r="B6" s="149"/>
      <c r="C6" s="149"/>
      <c r="D6" s="149"/>
      <c r="E6" s="149"/>
      <c r="F6" s="149"/>
      <c r="G6" s="149"/>
      <c r="H6" s="149"/>
      <c r="I6" s="209"/>
      <c r="J6" s="171"/>
      <c r="K6" s="149"/>
      <c r="L6" s="149"/>
      <c r="M6" s="149"/>
      <c r="N6" s="149"/>
      <c r="O6" s="149"/>
      <c r="P6" s="149"/>
      <c r="Q6" s="149"/>
      <c r="R6" s="149"/>
    </row>
    <row r="7" spans="1:52" s="4" customFormat="1" ht="47.25" customHeight="1" x14ac:dyDescent="0.25">
      <c r="A7" s="42" t="s">
        <v>209</v>
      </c>
      <c r="B7" s="5" t="s">
        <v>5</v>
      </c>
      <c r="C7" s="3" t="s">
        <v>7</v>
      </c>
      <c r="D7" s="3" t="s">
        <v>6</v>
      </c>
      <c r="E7" s="3" t="s">
        <v>14</v>
      </c>
      <c r="F7" s="3" t="s">
        <v>10</v>
      </c>
      <c r="G7" s="157" t="s">
        <v>11</v>
      </c>
      <c r="H7" s="3" t="s">
        <v>15</v>
      </c>
      <c r="I7" s="3" t="s">
        <v>197</v>
      </c>
      <c r="J7" s="172" t="s">
        <v>198</v>
      </c>
      <c r="K7" s="3" t="s">
        <v>16</v>
      </c>
      <c r="L7" s="3" t="s">
        <v>17</v>
      </c>
      <c r="M7" s="3" t="s">
        <v>18</v>
      </c>
      <c r="N7" s="3" t="s">
        <v>19</v>
      </c>
      <c r="O7" s="3" t="s">
        <v>3</v>
      </c>
      <c r="P7" s="3" t="s">
        <v>12</v>
      </c>
      <c r="Q7" s="33"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55" t="s">
        <v>0</v>
      </c>
      <c r="B8" s="256"/>
      <c r="C8" s="256"/>
      <c r="D8" s="256"/>
      <c r="E8" s="256"/>
      <c r="F8" s="256"/>
      <c r="G8" s="256"/>
      <c r="H8" s="256"/>
      <c r="I8" s="256"/>
      <c r="J8" s="256"/>
      <c r="K8" s="256"/>
      <c r="L8" s="256"/>
      <c r="M8" s="256"/>
      <c r="N8" s="256"/>
      <c r="O8" s="256"/>
      <c r="P8" s="256"/>
      <c r="Q8" s="256"/>
      <c r="R8" s="256"/>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15" customHeight="1" x14ac:dyDescent="0.25">
      <c r="A9" s="47" t="s">
        <v>91</v>
      </c>
      <c r="B9" s="49" t="s">
        <v>45</v>
      </c>
      <c r="C9" s="49" t="s">
        <v>41</v>
      </c>
      <c r="D9" s="49"/>
      <c r="E9" s="51">
        <v>70</v>
      </c>
      <c r="F9" s="51"/>
      <c r="G9" s="49">
        <v>22</v>
      </c>
      <c r="H9" s="51"/>
      <c r="I9" s="64">
        <v>10</v>
      </c>
      <c r="J9" s="173"/>
      <c r="K9" s="51"/>
      <c r="L9" s="51"/>
      <c r="M9" s="51"/>
      <c r="N9" s="52"/>
      <c r="O9" s="49">
        <f>G9+J9+L9+N9</f>
        <v>22</v>
      </c>
      <c r="P9" s="53">
        <f>J9/E9</f>
        <v>0</v>
      </c>
      <c r="Q9" s="54">
        <f>O9/E9</f>
        <v>0.31428571428571428</v>
      </c>
      <c r="R9" s="262" t="s">
        <v>108</v>
      </c>
      <c r="S9" s="18"/>
      <c r="T9" s="18"/>
      <c r="U9" s="18"/>
      <c r="V9" s="18"/>
      <c r="W9" s="18"/>
      <c r="X9" s="18"/>
      <c r="Y9" s="18"/>
      <c r="Z9" s="18"/>
      <c r="AA9" s="18"/>
      <c r="AB9" s="18"/>
      <c r="AC9" s="18"/>
      <c r="AD9" s="18"/>
      <c r="AE9" s="18"/>
      <c r="AF9" s="18"/>
      <c r="AG9" s="18"/>
      <c r="AH9" s="18"/>
      <c r="AI9" s="18"/>
    </row>
    <row r="10" spans="1:52" s="17" customFormat="1" ht="31.5" x14ac:dyDescent="0.25">
      <c r="A10" s="59" t="s">
        <v>92</v>
      </c>
      <c r="B10" s="49" t="s">
        <v>45</v>
      </c>
      <c r="C10" s="49" t="s">
        <v>32</v>
      </c>
      <c r="D10" s="53">
        <v>0</v>
      </c>
      <c r="E10" s="55">
        <v>0.1</v>
      </c>
      <c r="F10" s="51"/>
      <c r="G10" s="144">
        <v>0</v>
      </c>
      <c r="H10" s="49"/>
      <c r="I10" s="64">
        <v>0</v>
      </c>
      <c r="J10" s="236">
        <v>8.5000000000000006E-2</v>
      </c>
      <c r="K10" s="45"/>
      <c r="L10" s="45"/>
      <c r="M10" s="45"/>
      <c r="N10" s="45"/>
      <c r="O10" s="49">
        <f>G10+J10+L10+N10</f>
        <v>8.5000000000000006E-2</v>
      </c>
      <c r="P10" s="53">
        <f>J10/E10</f>
        <v>0.85</v>
      </c>
      <c r="Q10" s="54">
        <f>O10/E10</f>
        <v>0.85</v>
      </c>
      <c r="R10" s="264"/>
      <c r="S10" s="18"/>
      <c r="T10" s="18"/>
      <c r="U10" s="18"/>
      <c r="V10" s="18"/>
      <c r="W10" s="18"/>
      <c r="X10" s="18"/>
      <c r="Y10" s="18"/>
      <c r="Z10" s="18"/>
      <c r="AA10" s="18"/>
      <c r="AB10" s="18"/>
      <c r="AC10" s="18"/>
      <c r="AD10" s="18"/>
      <c r="AE10" s="18"/>
      <c r="AF10" s="18"/>
      <c r="AG10" s="18"/>
      <c r="AH10" s="18"/>
      <c r="AI10" s="18"/>
    </row>
    <row r="11" spans="1:52" ht="15.75" x14ac:dyDescent="0.25">
      <c r="A11" s="253" t="s">
        <v>1</v>
      </c>
      <c r="B11" s="254"/>
      <c r="C11" s="254"/>
      <c r="D11" s="254"/>
      <c r="E11" s="254"/>
      <c r="F11" s="254"/>
      <c r="G11" s="254"/>
      <c r="H11" s="254"/>
      <c r="I11" s="254"/>
      <c r="J11" s="254"/>
      <c r="K11" s="254"/>
      <c r="L11" s="254"/>
      <c r="M11" s="254"/>
      <c r="N11" s="254"/>
      <c r="O11" s="254"/>
      <c r="P11" s="254"/>
      <c r="Q11" s="254"/>
      <c r="R11" s="254"/>
    </row>
    <row r="12" spans="1:52" ht="31.5" x14ac:dyDescent="0.25">
      <c r="A12" s="93" t="s">
        <v>94</v>
      </c>
      <c r="B12" s="51" t="s">
        <v>46</v>
      </c>
      <c r="C12" s="48" t="s">
        <v>36</v>
      </c>
      <c r="D12" s="49">
        <v>1581</v>
      </c>
      <c r="E12" s="56">
        <v>2000</v>
      </c>
      <c r="F12" s="48">
        <v>2000</v>
      </c>
      <c r="G12" s="49">
        <v>1581</v>
      </c>
      <c r="H12" s="48">
        <v>2000</v>
      </c>
      <c r="I12" s="63">
        <v>863</v>
      </c>
      <c r="J12" s="174">
        <v>964</v>
      </c>
      <c r="K12" s="48">
        <v>2000</v>
      </c>
      <c r="L12" s="45"/>
      <c r="M12" s="48">
        <v>2000</v>
      </c>
      <c r="N12" s="45"/>
      <c r="O12" s="49">
        <f>J12</f>
        <v>964</v>
      </c>
      <c r="P12" s="53">
        <f>J12/H12</f>
        <v>0.48199999999999998</v>
      </c>
      <c r="Q12" s="54">
        <f t="shared" ref="Q12:Q22" si="0">O12/E12</f>
        <v>0.48199999999999998</v>
      </c>
      <c r="R12" s="262" t="s">
        <v>108</v>
      </c>
    </row>
    <row r="13" spans="1:52" ht="63" x14ac:dyDescent="0.25">
      <c r="A13" s="92" t="s">
        <v>95</v>
      </c>
      <c r="B13" s="51" t="s">
        <v>45</v>
      </c>
      <c r="C13" s="51" t="s">
        <v>36</v>
      </c>
      <c r="D13" s="49">
        <v>0</v>
      </c>
      <c r="E13" s="51">
        <v>13</v>
      </c>
      <c r="F13" s="51">
        <v>0</v>
      </c>
      <c r="G13" s="49">
        <v>0</v>
      </c>
      <c r="H13" s="51">
        <v>3</v>
      </c>
      <c r="I13" s="63">
        <v>2</v>
      </c>
      <c r="J13" s="173">
        <v>4</v>
      </c>
      <c r="K13" s="51">
        <v>4</v>
      </c>
      <c r="L13" s="45"/>
      <c r="M13" s="51">
        <v>6</v>
      </c>
      <c r="N13" s="45"/>
      <c r="O13" s="49">
        <f t="shared" ref="O13:O23" si="1">G13+J13+L13+N13</f>
        <v>4</v>
      </c>
      <c r="P13" s="53">
        <v>1</v>
      </c>
      <c r="Q13" s="54">
        <f t="shared" si="0"/>
        <v>0.30769230769230771</v>
      </c>
      <c r="R13" s="263"/>
    </row>
    <row r="14" spans="1:52" ht="63" x14ac:dyDescent="0.25">
      <c r="A14" s="92" t="s">
        <v>189</v>
      </c>
      <c r="B14" s="51" t="s">
        <v>45</v>
      </c>
      <c r="C14" s="51" t="s">
        <v>36</v>
      </c>
      <c r="D14" s="49">
        <v>0</v>
      </c>
      <c r="E14" s="51">
        <v>15</v>
      </c>
      <c r="F14" s="51">
        <v>0</v>
      </c>
      <c r="G14" s="49">
        <v>0</v>
      </c>
      <c r="H14" s="45">
        <v>5</v>
      </c>
      <c r="I14" s="64">
        <v>2</v>
      </c>
      <c r="J14" s="173">
        <v>5</v>
      </c>
      <c r="K14" s="45">
        <v>5</v>
      </c>
      <c r="L14" s="45"/>
      <c r="M14" s="45">
        <v>5</v>
      </c>
      <c r="N14" s="45"/>
      <c r="O14" s="49">
        <f t="shared" si="1"/>
        <v>5</v>
      </c>
      <c r="P14" s="53">
        <f t="shared" ref="P14:P20" si="2">J14/H14</f>
        <v>1</v>
      </c>
      <c r="Q14" s="54">
        <f t="shared" si="0"/>
        <v>0.33333333333333331</v>
      </c>
      <c r="R14" s="263"/>
    </row>
    <row r="15" spans="1:52" ht="47.25" x14ac:dyDescent="0.25">
      <c r="A15" s="92" t="s">
        <v>186</v>
      </c>
      <c r="B15" s="51" t="s">
        <v>45</v>
      </c>
      <c r="C15" s="51" t="s">
        <v>36</v>
      </c>
      <c r="D15" s="49"/>
      <c r="E15" s="49">
        <v>42</v>
      </c>
      <c r="F15" s="49">
        <v>4</v>
      </c>
      <c r="G15" s="49">
        <v>33</v>
      </c>
      <c r="H15" s="49">
        <v>14</v>
      </c>
      <c r="I15" s="64">
        <v>10</v>
      </c>
      <c r="J15" s="173">
        <v>34</v>
      </c>
      <c r="K15" s="49">
        <v>12</v>
      </c>
      <c r="L15" s="45"/>
      <c r="M15" s="49">
        <v>12</v>
      </c>
      <c r="N15" s="45"/>
      <c r="O15" s="49">
        <f>G15+J15+L15+N15</f>
        <v>67</v>
      </c>
      <c r="P15" s="53">
        <v>1</v>
      </c>
      <c r="Q15" s="54">
        <v>1</v>
      </c>
      <c r="R15" s="263"/>
    </row>
    <row r="16" spans="1:52" ht="47.25" x14ac:dyDescent="0.25">
      <c r="A16" s="92" t="s">
        <v>96</v>
      </c>
      <c r="B16" s="51" t="s">
        <v>45</v>
      </c>
      <c r="C16" s="51" t="s">
        <v>105</v>
      </c>
      <c r="D16" s="94">
        <v>1386028</v>
      </c>
      <c r="E16" s="94">
        <v>5000000</v>
      </c>
      <c r="F16" s="94">
        <v>1250000</v>
      </c>
      <c r="G16" s="94">
        <v>1386028</v>
      </c>
      <c r="H16" s="94">
        <v>1250000</v>
      </c>
      <c r="I16" s="221">
        <v>359659</v>
      </c>
      <c r="J16" s="235">
        <v>1503884</v>
      </c>
      <c r="K16" s="94">
        <v>1250000</v>
      </c>
      <c r="L16" s="45"/>
      <c r="M16" s="94">
        <v>1250000</v>
      </c>
      <c r="N16" s="45"/>
      <c r="O16" s="94">
        <f>G16+J16+L16+N16</f>
        <v>2889912</v>
      </c>
      <c r="P16" s="53">
        <v>1</v>
      </c>
      <c r="Q16" s="54">
        <f t="shared" si="0"/>
        <v>0.57798240000000001</v>
      </c>
      <c r="R16" s="263"/>
    </row>
    <row r="17" spans="1:42" ht="47.25" x14ac:dyDescent="0.25">
      <c r="A17" s="92" t="s">
        <v>97</v>
      </c>
      <c r="B17" s="51" t="s">
        <v>45</v>
      </c>
      <c r="C17" s="51" t="s">
        <v>36</v>
      </c>
      <c r="D17" s="49"/>
      <c r="E17" s="49">
        <v>10</v>
      </c>
      <c r="F17" s="49">
        <v>1</v>
      </c>
      <c r="G17" s="49">
        <v>3</v>
      </c>
      <c r="H17" s="49">
        <v>2</v>
      </c>
      <c r="I17" s="63">
        <v>3</v>
      </c>
      <c r="J17" s="173">
        <v>5</v>
      </c>
      <c r="K17" s="49">
        <v>3</v>
      </c>
      <c r="L17" s="45"/>
      <c r="M17" s="49">
        <v>4</v>
      </c>
      <c r="N17" s="45"/>
      <c r="O17" s="49">
        <f t="shared" si="1"/>
        <v>8</v>
      </c>
      <c r="P17" s="53">
        <v>1</v>
      </c>
      <c r="Q17" s="54">
        <f t="shared" si="0"/>
        <v>0.8</v>
      </c>
      <c r="R17" s="263"/>
    </row>
    <row r="18" spans="1:42" ht="47.25" x14ac:dyDescent="0.25">
      <c r="A18" s="92" t="s">
        <v>98</v>
      </c>
      <c r="B18" s="51" t="s">
        <v>45</v>
      </c>
      <c r="C18" s="51" t="s">
        <v>106</v>
      </c>
      <c r="D18" s="94">
        <v>1500000</v>
      </c>
      <c r="E18" s="94">
        <v>2000000</v>
      </c>
      <c r="F18" s="94">
        <v>500000</v>
      </c>
      <c r="G18" s="94">
        <f>970000+530000</f>
        <v>1500000</v>
      </c>
      <c r="H18" s="94">
        <v>500000</v>
      </c>
      <c r="I18" s="221">
        <v>2509367</v>
      </c>
      <c r="J18" s="199">
        <v>7303741</v>
      </c>
      <c r="K18" s="94">
        <v>500000</v>
      </c>
      <c r="L18" s="45"/>
      <c r="M18" s="94">
        <v>500000</v>
      </c>
      <c r="N18" s="45"/>
      <c r="O18" s="94">
        <f>G18+J18+L18+N18</f>
        <v>8803741</v>
      </c>
      <c r="P18" s="53">
        <v>1</v>
      </c>
      <c r="Q18" s="54">
        <v>1</v>
      </c>
      <c r="R18" s="263"/>
    </row>
    <row r="19" spans="1:42" ht="63" x14ac:dyDescent="0.25">
      <c r="A19" s="92" t="s">
        <v>99</v>
      </c>
      <c r="B19" s="51" t="s">
        <v>45</v>
      </c>
      <c r="C19" s="51" t="s">
        <v>36</v>
      </c>
      <c r="D19" s="49">
        <v>2</v>
      </c>
      <c r="E19" s="49">
        <v>15</v>
      </c>
      <c r="F19" s="49">
        <v>3</v>
      </c>
      <c r="G19" s="49">
        <v>2</v>
      </c>
      <c r="H19" s="49">
        <v>4</v>
      </c>
      <c r="I19" s="63">
        <v>3</v>
      </c>
      <c r="J19" s="173">
        <v>6</v>
      </c>
      <c r="K19" s="49">
        <v>4</v>
      </c>
      <c r="L19" s="45"/>
      <c r="M19" s="49">
        <v>4</v>
      </c>
      <c r="N19" s="45"/>
      <c r="O19" s="49">
        <f t="shared" si="1"/>
        <v>8</v>
      </c>
      <c r="P19" s="53">
        <v>1</v>
      </c>
      <c r="Q19" s="54">
        <f t="shared" si="0"/>
        <v>0.53333333333333333</v>
      </c>
      <c r="R19" s="263"/>
    </row>
    <row r="20" spans="1:42" ht="31.5" x14ac:dyDescent="0.25">
      <c r="A20" s="92" t="s">
        <v>100</v>
      </c>
      <c r="B20" s="51" t="s">
        <v>45</v>
      </c>
      <c r="C20" s="45" t="s">
        <v>36</v>
      </c>
      <c r="D20" s="49">
        <v>0</v>
      </c>
      <c r="E20" s="49">
        <v>5</v>
      </c>
      <c r="F20" s="49">
        <v>0</v>
      </c>
      <c r="G20" s="49">
        <v>0</v>
      </c>
      <c r="H20" s="49">
        <v>1</v>
      </c>
      <c r="I20" s="64">
        <v>0</v>
      </c>
      <c r="J20" s="45">
        <v>0</v>
      </c>
      <c r="K20" s="49">
        <v>2</v>
      </c>
      <c r="L20" s="45"/>
      <c r="M20" s="49">
        <v>2</v>
      </c>
      <c r="N20" s="45"/>
      <c r="O20" s="49">
        <f t="shared" si="1"/>
        <v>0</v>
      </c>
      <c r="P20" s="53">
        <f t="shared" si="2"/>
        <v>0</v>
      </c>
      <c r="Q20" s="54">
        <f t="shared" si="0"/>
        <v>0</v>
      </c>
      <c r="R20" s="263"/>
    </row>
    <row r="21" spans="1:42" ht="47.25" x14ac:dyDescent="0.25">
      <c r="A21" s="92" t="s">
        <v>101</v>
      </c>
      <c r="B21" s="51" t="s">
        <v>45</v>
      </c>
      <c r="C21" s="51" t="s">
        <v>36</v>
      </c>
      <c r="D21" s="49"/>
      <c r="E21" s="49">
        <v>30</v>
      </c>
      <c r="F21" s="49">
        <v>15</v>
      </c>
      <c r="G21" s="49">
        <v>8</v>
      </c>
      <c r="H21" s="49">
        <v>5</v>
      </c>
      <c r="I21" s="64">
        <v>11</v>
      </c>
      <c r="J21" s="177">
        <v>11</v>
      </c>
      <c r="K21" s="49">
        <v>5</v>
      </c>
      <c r="L21" s="45"/>
      <c r="M21" s="49">
        <v>5</v>
      </c>
      <c r="N21" s="45"/>
      <c r="O21" s="49">
        <f t="shared" si="1"/>
        <v>19</v>
      </c>
      <c r="P21" s="53">
        <v>1</v>
      </c>
      <c r="Q21" s="54">
        <f t="shared" si="0"/>
        <v>0.6333333333333333</v>
      </c>
      <c r="R21" s="263"/>
    </row>
    <row r="22" spans="1:42" ht="63" x14ac:dyDescent="0.25">
      <c r="A22" s="92" t="s">
        <v>102</v>
      </c>
      <c r="B22" s="51" t="s">
        <v>45</v>
      </c>
      <c r="C22" s="49" t="s">
        <v>36</v>
      </c>
      <c r="D22" s="49"/>
      <c r="E22" s="49">
        <v>5</v>
      </c>
      <c r="F22" s="49">
        <v>0</v>
      </c>
      <c r="G22" s="49">
        <v>0</v>
      </c>
      <c r="H22" s="49">
        <v>1</v>
      </c>
      <c r="I22" s="64">
        <v>3</v>
      </c>
      <c r="J22" s="177">
        <v>3</v>
      </c>
      <c r="K22" s="49">
        <v>2</v>
      </c>
      <c r="L22" s="45"/>
      <c r="M22" s="49">
        <v>2</v>
      </c>
      <c r="N22" s="45"/>
      <c r="O22" s="49">
        <f t="shared" si="1"/>
        <v>3</v>
      </c>
      <c r="P22" s="53">
        <v>1</v>
      </c>
      <c r="Q22" s="54">
        <f t="shared" si="0"/>
        <v>0.6</v>
      </c>
      <c r="R22" s="263"/>
    </row>
    <row r="23" spans="1:42" ht="47.25" x14ac:dyDescent="0.25">
      <c r="A23" s="92" t="s">
        <v>103</v>
      </c>
      <c r="B23" s="51" t="s">
        <v>45</v>
      </c>
      <c r="C23" s="49" t="s">
        <v>36</v>
      </c>
      <c r="D23" s="49"/>
      <c r="E23" s="49">
        <v>10</v>
      </c>
      <c r="F23" s="49">
        <v>1</v>
      </c>
      <c r="G23" s="49">
        <v>20</v>
      </c>
      <c r="H23" s="49">
        <v>2</v>
      </c>
      <c r="I23" s="64">
        <v>4</v>
      </c>
      <c r="J23" s="173">
        <v>11</v>
      </c>
      <c r="K23" s="49">
        <v>3</v>
      </c>
      <c r="L23" s="45"/>
      <c r="M23" s="49">
        <v>4</v>
      </c>
      <c r="N23" s="45"/>
      <c r="O23" s="49">
        <f t="shared" si="1"/>
        <v>31</v>
      </c>
      <c r="P23" s="53">
        <v>1</v>
      </c>
      <c r="Q23" s="54">
        <v>1</v>
      </c>
      <c r="R23" s="263"/>
    </row>
    <row r="24" spans="1:42" ht="15.75" customHeight="1" x14ac:dyDescent="0.25">
      <c r="A24" s="92" t="s">
        <v>104</v>
      </c>
      <c r="B24" s="49" t="s">
        <v>45</v>
      </c>
      <c r="C24" s="51" t="s">
        <v>36</v>
      </c>
      <c r="D24" s="45"/>
      <c r="E24" s="95">
        <v>2500</v>
      </c>
      <c r="F24" s="95">
        <v>550</v>
      </c>
      <c r="G24" s="77">
        <v>641</v>
      </c>
      <c r="H24" s="95">
        <v>600</v>
      </c>
      <c r="I24" s="208">
        <v>632</v>
      </c>
      <c r="J24" s="175">
        <v>1189</v>
      </c>
      <c r="K24" s="95">
        <v>650</v>
      </c>
      <c r="L24" s="45"/>
      <c r="M24" s="95">
        <v>700</v>
      </c>
      <c r="N24" s="45"/>
      <c r="O24" s="77">
        <f>G24+J24+L24+N24</f>
        <v>1830</v>
      </c>
      <c r="P24" s="53">
        <v>1</v>
      </c>
      <c r="Q24" s="54">
        <f>O24/E24</f>
        <v>0.73199999999999998</v>
      </c>
      <c r="R24" s="264"/>
    </row>
    <row r="25" spans="1:42" s="1" customFormat="1" ht="15.75" x14ac:dyDescent="0.25">
      <c r="A25" s="253" t="s">
        <v>27</v>
      </c>
      <c r="B25" s="254"/>
      <c r="C25" s="254"/>
      <c r="D25" s="254"/>
      <c r="E25" s="254"/>
      <c r="F25" s="254"/>
      <c r="G25" s="254"/>
      <c r="H25" s="254"/>
      <c r="I25" s="254"/>
      <c r="J25" s="254"/>
      <c r="K25" s="254"/>
      <c r="L25" s="254"/>
      <c r="M25" s="254"/>
      <c r="N25" s="254"/>
      <c r="O25" s="254"/>
      <c r="P25" s="254"/>
      <c r="Q25" s="254"/>
      <c r="R25" s="254"/>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2" s="1" customFormat="1" ht="15.75" x14ac:dyDescent="0.25">
      <c r="A26" s="253" t="s">
        <v>0</v>
      </c>
      <c r="B26" s="254"/>
      <c r="C26" s="254"/>
      <c r="D26" s="254"/>
      <c r="E26" s="254"/>
      <c r="F26" s="254"/>
      <c r="G26" s="254"/>
      <c r="H26" s="254"/>
      <c r="I26" s="254"/>
      <c r="J26" s="254"/>
      <c r="K26" s="254"/>
      <c r="L26" s="254"/>
      <c r="M26" s="254"/>
      <c r="N26" s="254"/>
      <c r="O26" s="254"/>
      <c r="P26" s="254"/>
      <c r="Q26" s="254"/>
      <c r="R26" s="254"/>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42" s="1" customFormat="1" ht="47.25" x14ac:dyDescent="0.25">
      <c r="A27" s="96" t="s">
        <v>93</v>
      </c>
      <c r="B27" s="49" t="s">
        <v>45</v>
      </c>
      <c r="C27" s="49" t="s">
        <v>41</v>
      </c>
      <c r="D27" s="49"/>
      <c r="E27" s="51">
        <v>3</v>
      </c>
      <c r="F27" s="51"/>
      <c r="G27" s="49"/>
      <c r="H27" s="51"/>
      <c r="I27" s="211">
        <v>22</v>
      </c>
      <c r="J27" s="173">
        <v>5</v>
      </c>
      <c r="K27" s="51"/>
      <c r="L27" s="51"/>
      <c r="M27" s="51"/>
      <c r="N27" s="52"/>
      <c r="O27" s="121">
        <f>G27+J27+L27+N27</f>
        <v>5</v>
      </c>
      <c r="P27" s="53">
        <v>1</v>
      </c>
      <c r="Q27" s="54">
        <v>1</v>
      </c>
      <c r="R27" s="52" t="s">
        <v>108</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row>
    <row r="28" spans="1:42" s="1" customFormat="1" ht="15.75" x14ac:dyDescent="0.25">
      <c r="A28" s="253" t="s">
        <v>1</v>
      </c>
      <c r="B28" s="254"/>
      <c r="C28" s="254"/>
      <c r="D28" s="254"/>
      <c r="E28" s="254"/>
      <c r="F28" s="254"/>
      <c r="G28" s="254"/>
      <c r="H28" s="254"/>
      <c r="I28" s="254"/>
      <c r="J28" s="254"/>
      <c r="K28" s="254"/>
      <c r="L28" s="254"/>
      <c r="M28" s="254"/>
      <c r="N28" s="254"/>
      <c r="O28" s="254"/>
      <c r="P28" s="254"/>
      <c r="Q28" s="254"/>
      <c r="R28" s="254"/>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row>
    <row r="29" spans="1:42" ht="47.25" x14ac:dyDescent="0.25">
      <c r="A29" s="47" t="s">
        <v>107</v>
      </c>
      <c r="B29" s="49" t="s">
        <v>45</v>
      </c>
      <c r="C29" s="51" t="s">
        <v>36</v>
      </c>
      <c r="D29" s="45">
        <v>3</v>
      </c>
      <c r="E29" s="49">
        <v>18</v>
      </c>
      <c r="F29" s="49">
        <v>3</v>
      </c>
      <c r="G29" s="123">
        <v>3</v>
      </c>
      <c r="H29" s="49">
        <v>5</v>
      </c>
      <c r="I29" s="211">
        <v>43</v>
      </c>
      <c r="J29" s="176">
        <v>5</v>
      </c>
      <c r="K29" s="49">
        <v>5</v>
      </c>
      <c r="L29" s="65"/>
      <c r="M29" s="49">
        <v>5</v>
      </c>
      <c r="N29" s="65"/>
      <c r="O29" s="77">
        <f>G29+J29+L29+N29</f>
        <v>8</v>
      </c>
      <c r="P29" s="53">
        <f>J29/H29</f>
        <v>1</v>
      </c>
      <c r="Q29" s="54">
        <f>O29/E29</f>
        <v>0.44444444444444442</v>
      </c>
      <c r="R29" s="52" t="s">
        <v>108</v>
      </c>
    </row>
    <row r="30" spans="1:42" s="13" customFormat="1" x14ac:dyDescent="0.25">
      <c r="B30" s="16"/>
      <c r="C30" s="16"/>
      <c r="D30" s="16"/>
      <c r="E30" s="16"/>
      <c r="F30" s="16"/>
      <c r="G30" s="16"/>
      <c r="H30" s="16"/>
      <c r="I30" s="218"/>
      <c r="J30" s="180"/>
      <c r="K30" s="16"/>
      <c r="L30" s="16"/>
      <c r="M30" s="16"/>
      <c r="N30" s="16"/>
      <c r="O30" s="16"/>
      <c r="P30" s="37"/>
      <c r="Q30" s="35"/>
      <c r="R30" s="16"/>
    </row>
    <row r="31" spans="1:42" s="13" customFormat="1" ht="60" x14ac:dyDescent="0.25">
      <c r="A31" s="143" t="s">
        <v>190</v>
      </c>
      <c r="B31" s="140">
        <f>(P12+P13+P14+P15+P16+P17+P18+P19+P20+P21+P22+P23+P24+P29)/14</f>
        <v>0.89157142857142857</v>
      </c>
      <c r="C31" s="16"/>
      <c r="D31" s="150" t="s">
        <v>188</v>
      </c>
      <c r="E31" s="198">
        <f>(Q12+Q13+Q14+Q15+Q16+Q17+Q18+Q19+Q20+Q21+Q22+Q23+Q24+Q29)/14</f>
        <v>0.60315136800976787</v>
      </c>
      <c r="F31" s="16"/>
      <c r="G31" s="16"/>
      <c r="H31" s="16"/>
      <c r="I31" s="218"/>
      <c r="J31" s="180"/>
      <c r="K31" s="16"/>
      <c r="L31" s="16"/>
      <c r="M31" s="16"/>
      <c r="N31" s="16"/>
      <c r="O31" s="16"/>
      <c r="P31" s="16"/>
      <c r="Q31" s="35"/>
      <c r="R31" s="16"/>
    </row>
    <row r="32" spans="1:42" s="13" customFormat="1" ht="60" x14ac:dyDescent="0.25">
      <c r="A32" s="143" t="s">
        <v>191</v>
      </c>
      <c r="B32" s="140">
        <f>B31*0.2</f>
        <v>0.17831428571428573</v>
      </c>
      <c r="C32" s="16"/>
      <c r="D32" s="150" t="s">
        <v>196</v>
      </c>
      <c r="E32" s="198">
        <f>E31*0.2</f>
        <v>0.12063027360195358</v>
      </c>
      <c r="F32" s="16"/>
      <c r="G32" s="16"/>
      <c r="H32" s="16"/>
      <c r="I32" s="218"/>
      <c r="J32" s="180"/>
      <c r="K32" s="16"/>
      <c r="L32" s="16"/>
      <c r="M32" s="16"/>
      <c r="N32" s="16"/>
      <c r="O32" s="16"/>
      <c r="P32" s="16"/>
      <c r="Q32" s="35"/>
      <c r="R32" s="16"/>
    </row>
    <row r="33" spans="2:52" s="13" customFormat="1" x14ac:dyDescent="0.25">
      <c r="B33" s="16"/>
      <c r="C33" s="16"/>
      <c r="D33" s="16"/>
      <c r="E33" s="16"/>
      <c r="F33" s="16"/>
      <c r="G33" s="16"/>
      <c r="H33" s="16"/>
      <c r="I33" s="218"/>
      <c r="J33" s="180"/>
      <c r="K33" s="16"/>
      <c r="L33" s="16"/>
      <c r="M33" s="16"/>
      <c r="N33" s="16"/>
      <c r="O33" s="16"/>
      <c r="P33" s="16"/>
      <c r="Q33" s="35"/>
      <c r="R33" s="16"/>
    </row>
    <row r="34" spans="2:52" s="13" customFormat="1" x14ac:dyDescent="0.25">
      <c r="B34" s="16"/>
      <c r="C34" s="16"/>
      <c r="D34" s="16"/>
      <c r="E34" s="16"/>
      <c r="F34" s="16"/>
      <c r="G34" s="16"/>
      <c r="H34" s="16"/>
      <c r="I34" s="218"/>
      <c r="J34" s="180"/>
      <c r="K34" s="16"/>
      <c r="L34" s="16"/>
      <c r="M34" s="16"/>
      <c r="N34" s="16"/>
      <c r="O34" s="16"/>
      <c r="P34" s="16"/>
      <c r="Q34" s="35"/>
      <c r="R34" s="16"/>
    </row>
    <row r="35" spans="2:52" s="13" customFormat="1" x14ac:dyDescent="0.25">
      <c r="B35" s="16"/>
      <c r="C35" s="16"/>
      <c r="D35" s="16"/>
      <c r="E35" s="16"/>
      <c r="F35" s="16"/>
      <c r="G35" s="16"/>
      <c r="H35" s="16"/>
      <c r="I35" s="218"/>
      <c r="J35" s="180"/>
      <c r="K35" s="16"/>
      <c r="L35" s="16"/>
      <c r="M35" s="16"/>
      <c r="N35" s="16"/>
      <c r="O35" s="16"/>
      <c r="P35" s="16"/>
      <c r="Q35" s="35"/>
      <c r="R35" s="16"/>
    </row>
    <row r="36" spans="2:52" s="13" customFormat="1" x14ac:dyDescent="0.25">
      <c r="B36" s="16"/>
      <c r="C36" s="16"/>
      <c r="D36" s="16"/>
      <c r="E36" s="16"/>
      <c r="F36" s="16"/>
      <c r="G36" s="16"/>
      <c r="H36" s="16"/>
      <c r="I36" s="218"/>
      <c r="J36" s="180"/>
      <c r="K36" s="16"/>
      <c r="L36" s="16"/>
      <c r="M36" s="16"/>
      <c r="N36" s="16"/>
      <c r="O36" s="16"/>
      <c r="P36" s="16"/>
      <c r="Q36" s="35"/>
      <c r="R36" s="16"/>
    </row>
    <row r="37" spans="2:52" s="13" customFormat="1" x14ac:dyDescent="0.25">
      <c r="B37" s="16"/>
      <c r="C37" s="16"/>
      <c r="D37" s="16"/>
      <c r="E37" s="16"/>
      <c r="F37" s="16"/>
      <c r="G37" s="16"/>
      <c r="H37" s="16"/>
      <c r="I37" s="218"/>
      <c r="J37" s="180"/>
      <c r="K37" s="16"/>
      <c r="L37" s="16"/>
      <c r="M37" s="16"/>
      <c r="N37" s="16"/>
      <c r="O37" s="16"/>
      <c r="P37" s="16"/>
      <c r="Q37" s="35"/>
      <c r="R37" s="16"/>
    </row>
    <row r="38" spans="2:52" s="13" customFormat="1" x14ac:dyDescent="0.25">
      <c r="B38" s="16"/>
      <c r="C38" s="16"/>
      <c r="D38" s="16"/>
      <c r="E38" s="16"/>
      <c r="F38" s="16"/>
      <c r="G38" s="16"/>
      <c r="H38" s="16"/>
      <c r="I38" s="218"/>
      <c r="J38" s="180"/>
      <c r="K38" s="16"/>
      <c r="L38" s="16"/>
      <c r="M38" s="16"/>
      <c r="N38" s="16"/>
      <c r="O38" s="16"/>
      <c r="P38" s="16"/>
      <c r="Q38" s="35"/>
      <c r="R38" s="16"/>
    </row>
    <row r="39" spans="2:52" s="13" customFormat="1" x14ac:dyDescent="0.25">
      <c r="B39" s="16"/>
      <c r="C39" s="16"/>
      <c r="D39" s="16"/>
      <c r="E39" s="16"/>
      <c r="F39" s="16"/>
      <c r="G39" s="16"/>
      <c r="H39" s="16"/>
      <c r="I39" s="218"/>
      <c r="J39" s="180"/>
      <c r="K39" s="16"/>
      <c r="L39" s="16"/>
      <c r="M39" s="16"/>
      <c r="N39" s="16"/>
      <c r="O39" s="16"/>
      <c r="P39" s="16"/>
      <c r="Q39" s="35"/>
      <c r="R39" s="16"/>
    </row>
    <row r="40" spans="2:52" s="13" customFormat="1" x14ac:dyDescent="0.25">
      <c r="B40" s="16"/>
      <c r="C40" s="16"/>
      <c r="D40" s="16"/>
      <c r="E40" s="16"/>
      <c r="F40" s="16"/>
      <c r="G40" s="16"/>
      <c r="H40" s="16"/>
      <c r="I40" s="218"/>
      <c r="J40" s="180"/>
      <c r="K40" s="16"/>
      <c r="L40" s="16"/>
      <c r="M40" s="16"/>
      <c r="N40" s="16"/>
      <c r="O40" s="16"/>
      <c r="P40" s="16"/>
      <c r="Q40" s="35"/>
      <c r="R40" s="16"/>
    </row>
    <row r="41" spans="2:52" s="13" customFormat="1" x14ac:dyDescent="0.25">
      <c r="B41" s="16"/>
      <c r="C41" s="16"/>
      <c r="D41" s="16"/>
      <c r="E41" s="16"/>
      <c r="F41" s="16"/>
      <c r="G41" s="16"/>
      <c r="H41" s="16"/>
      <c r="I41" s="218"/>
      <c r="J41" s="180"/>
      <c r="K41" s="16"/>
      <c r="L41" s="16"/>
      <c r="M41" s="16"/>
      <c r="N41" s="16"/>
      <c r="O41" s="16"/>
      <c r="P41" s="16"/>
      <c r="Q41" s="35"/>
      <c r="R41" s="16"/>
    </row>
    <row r="42" spans="2:52" s="13" customFormat="1" x14ac:dyDescent="0.25">
      <c r="B42" s="16"/>
      <c r="C42" s="16"/>
      <c r="D42" s="16"/>
      <c r="E42" s="16"/>
      <c r="F42" s="16"/>
      <c r="G42" s="16"/>
      <c r="H42" s="16"/>
      <c r="I42" s="218"/>
      <c r="J42" s="180"/>
      <c r="K42" s="16"/>
      <c r="L42" s="16"/>
      <c r="M42" s="16"/>
      <c r="N42" s="16"/>
      <c r="O42" s="16"/>
      <c r="P42" s="16"/>
      <c r="Q42" s="35"/>
      <c r="R42" s="16"/>
    </row>
    <row r="43" spans="2:52" s="13" customFormat="1" x14ac:dyDescent="0.25">
      <c r="B43" s="16"/>
      <c r="C43" s="16"/>
      <c r="D43" s="16"/>
      <c r="E43" s="16"/>
      <c r="F43" s="16"/>
      <c r="G43" s="16"/>
      <c r="H43" s="16"/>
      <c r="I43" s="218"/>
      <c r="J43" s="180"/>
      <c r="K43" s="16"/>
      <c r="L43" s="16"/>
      <c r="M43" s="16"/>
      <c r="N43" s="16"/>
      <c r="O43" s="16"/>
      <c r="P43" s="16"/>
      <c r="Q43" s="35"/>
      <c r="R43" s="16"/>
      <c r="AQ43"/>
      <c r="AR43"/>
      <c r="AS43"/>
      <c r="AT43"/>
      <c r="AU43"/>
      <c r="AV43"/>
      <c r="AW43"/>
      <c r="AX43"/>
      <c r="AY43"/>
      <c r="AZ43"/>
    </row>
    <row r="44" spans="2:52" s="13" customFormat="1" x14ac:dyDescent="0.25">
      <c r="B44" s="16"/>
      <c r="C44" s="16"/>
      <c r="D44" s="16"/>
      <c r="E44" s="16"/>
      <c r="F44" s="16"/>
      <c r="G44" s="16"/>
      <c r="H44" s="16"/>
      <c r="I44" s="218"/>
      <c r="J44" s="180"/>
      <c r="K44" s="16"/>
      <c r="L44" s="16"/>
      <c r="M44" s="16"/>
      <c r="N44" s="16"/>
      <c r="O44" s="16"/>
      <c r="P44" s="16"/>
      <c r="Q44" s="35"/>
      <c r="R44" s="16"/>
      <c r="AQ44"/>
      <c r="AR44"/>
      <c r="AS44"/>
      <c r="AT44"/>
      <c r="AU44"/>
      <c r="AV44"/>
      <c r="AW44"/>
      <c r="AX44"/>
      <c r="AY44"/>
      <c r="AZ44"/>
    </row>
    <row r="45" spans="2:52" s="13" customFormat="1" x14ac:dyDescent="0.25">
      <c r="B45" s="16"/>
      <c r="C45" s="16"/>
      <c r="D45" s="16"/>
      <c r="E45" s="16"/>
      <c r="F45" s="16"/>
      <c r="G45" s="16"/>
      <c r="H45" s="16"/>
      <c r="I45" s="218"/>
      <c r="J45" s="180"/>
      <c r="K45" s="16"/>
      <c r="L45" s="16"/>
      <c r="M45" s="16"/>
      <c r="N45" s="16"/>
      <c r="O45" s="16"/>
      <c r="P45" s="16"/>
      <c r="Q45" s="35"/>
      <c r="R45" s="16"/>
      <c r="AQ45"/>
      <c r="AR45"/>
      <c r="AS45"/>
      <c r="AT45"/>
      <c r="AU45"/>
      <c r="AV45"/>
      <c r="AW45"/>
      <c r="AX45"/>
      <c r="AY45"/>
      <c r="AZ45"/>
    </row>
    <row r="46" spans="2:52" s="13" customFormat="1" x14ac:dyDescent="0.25">
      <c r="B46" s="16"/>
      <c r="C46" s="16"/>
      <c r="D46" s="16"/>
      <c r="E46" s="16"/>
      <c r="F46" s="16"/>
      <c r="G46" s="16"/>
      <c r="H46" s="16"/>
      <c r="I46" s="218"/>
      <c r="J46" s="180"/>
      <c r="K46" s="16"/>
      <c r="L46" s="16"/>
      <c r="M46" s="16"/>
      <c r="N46" s="16"/>
      <c r="O46" s="16"/>
      <c r="P46" s="16"/>
      <c r="Q46" s="35"/>
      <c r="R46" s="16"/>
      <c r="AQ46"/>
      <c r="AR46"/>
      <c r="AS46"/>
      <c r="AT46"/>
      <c r="AU46"/>
      <c r="AV46"/>
      <c r="AW46"/>
      <c r="AX46"/>
      <c r="AY46"/>
      <c r="AZ46"/>
    </row>
    <row r="47" spans="2:52" s="13" customFormat="1" x14ac:dyDescent="0.25">
      <c r="B47" s="16"/>
      <c r="C47" s="16"/>
      <c r="D47" s="16"/>
      <c r="E47" s="16"/>
      <c r="F47" s="16"/>
      <c r="G47" s="16"/>
      <c r="H47" s="16"/>
      <c r="I47" s="218"/>
      <c r="J47" s="180"/>
      <c r="K47" s="16"/>
      <c r="L47" s="16"/>
      <c r="M47" s="16"/>
      <c r="N47" s="16"/>
      <c r="O47" s="16"/>
      <c r="P47" s="16"/>
      <c r="Q47" s="35"/>
      <c r="R47" s="16"/>
      <c r="AQ47"/>
      <c r="AR47"/>
      <c r="AS47"/>
      <c r="AT47"/>
      <c r="AU47"/>
      <c r="AV47"/>
      <c r="AW47"/>
      <c r="AX47"/>
      <c r="AY47"/>
      <c r="AZ47"/>
    </row>
  </sheetData>
  <sheetProtection algorithmName="SHA-512" hashValue="FFQV0gljzQ5r1AC1FTpjNS9wFWT7qF+fN7dbCHXUFildf3AMbN/LM9CcI2HkcJb0mtCTE0pxuU89D2GgHCxEcQ==" saltValue="7lSfIhhWorGbXfSDflJHDg==" spinCount="100000" sheet="1" objects="1" scenarios="1" selectLockedCells="1" selectUnlockedCells="1"/>
  <mergeCells count="14">
    <mergeCell ref="A3:R3"/>
    <mergeCell ref="A1:E2"/>
    <mergeCell ref="F1:R1"/>
    <mergeCell ref="F2:G2"/>
    <mergeCell ref="H2:L2"/>
    <mergeCell ref="M2:R2"/>
    <mergeCell ref="A28:R28"/>
    <mergeCell ref="A4:B4"/>
    <mergeCell ref="A8:R8"/>
    <mergeCell ref="A11:R11"/>
    <mergeCell ref="A25:R25"/>
    <mergeCell ref="A26:R26"/>
    <mergeCell ref="R9:R10"/>
    <mergeCell ref="R12:R24"/>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43"/>
  <sheetViews>
    <sheetView zoomScale="90" zoomScaleNormal="90" workbookViewId="0">
      <pane xSplit="1" ySplit="8" topLeftCell="B15" activePane="bottomRight" state="frozen"/>
      <selection pane="topRight" activeCell="B1" sqref="B1"/>
      <selection pane="bottomLeft" activeCell="A9" sqref="A9"/>
      <selection pane="bottomRight" activeCell="J26" sqref="J26"/>
    </sheetView>
  </sheetViews>
  <sheetFormatPr baseColWidth="10" defaultRowHeight="15" x14ac:dyDescent="0.25"/>
  <cols>
    <col min="1" max="1" width="36.28515625" customWidth="1"/>
    <col min="2" max="2" width="16.5703125" style="2" customWidth="1"/>
    <col min="3" max="3" width="16.140625" style="2" customWidth="1"/>
    <col min="4" max="5" width="14.140625" style="2" customWidth="1"/>
    <col min="6" max="6" width="10.5703125" style="2" customWidth="1"/>
    <col min="7" max="7" width="9.5703125" style="2" bestFit="1" customWidth="1"/>
    <col min="8" max="8" width="10.5703125" style="2" bestFit="1" customWidth="1"/>
    <col min="9" max="9" width="9.5703125" style="219" bestFit="1" customWidth="1"/>
    <col min="10" max="10" width="9.5703125" style="180" customWidth="1"/>
    <col min="11" max="11" width="10.5703125" style="2" bestFit="1" customWidth="1"/>
    <col min="12" max="12" width="9.5703125" style="2"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6" bestFit="1" customWidth="1"/>
    <col min="18" max="18" width="21" style="2" customWidth="1"/>
    <col min="19" max="19" width="28.7109375" style="13" customWidth="1"/>
    <col min="20" max="42" width="11" style="13"/>
  </cols>
  <sheetData>
    <row r="1" spans="1:52" s="7" customFormat="1" ht="47.25" customHeight="1" x14ac:dyDescent="0.25">
      <c r="A1" s="247"/>
      <c r="B1" s="247"/>
      <c r="C1" s="247"/>
      <c r="D1" s="247"/>
      <c r="E1" s="247"/>
      <c r="F1" s="249" t="s">
        <v>13</v>
      </c>
      <c r="G1" s="249"/>
      <c r="H1" s="249"/>
      <c r="I1" s="249"/>
      <c r="J1" s="249"/>
      <c r="K1" s="249"/>
      <c r="L1" s="249"/>
      <c r="M1" s="249"/>
      <c r="N1" s="249"/>
      <c r="O1" s="249"/>
      <c r="P1" s="249"/>
      <c r="Q1" s="249"/>
      <c r="R1" s="249"/>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48"/>
      <c r="B2" s="248"/>
      <c r="C2" s="248"/>
      <c r="D2" s="248"/>
      <c r="E2" s="248"/>
      <c r="F2" s="250" t="s">
        <v>20</v>
      </c>
      <c r="G2" s="251"/>
      <c r="H2" s="250" t="s">
        <v>21</v>
      </c>
      <c r="I2" s="252"/>
      <c r="J2" s="252"/>
      <c r="K2" s="252"/>
      <c r="L2" s="251"/>
      <c r="M2" s="250" t="s">
        <v>8</v>
      </c>
      <c r="N2" s="252"/>
      <c r="O2" s="252"/>
      <c r="P2" s="252"/>
      <c r="Q2" s="252"/>
      <c r="R2" s="25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57"/>
      <c r="B3" s="258"/>
      <c r="C3" s="258"/>
      <c r="D3" s="258"/>
      <c r="E3" s="258"/>
      <c r="F3" s="258"/>
      <c r="G3" s="258"/>
      <c r="H3" s="258"/>
      <c r="I3" s="258"/>
      <c r="J3" s="258"/>
      <c r="K3" s="258"/>
      <c r="L3" s="258"/>
      <c r="M3" s="258"/>
      <c r="N3" s="258"/>
      <c r="O3" s="258"/>
      <c r="P3" s="258"/>
      <c r="Q3" s="258"/>
      <c r="R3" s="259"/>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60"/>
      <c r="B4" s="261"/>
      <c r="C4" s="8"/>
      <c r="D4" s="8"/>
      <c r="E4" s="8"/>
      <c r="F4" s="8"/>
      <c r="G4" s="8"/>
      <c r="H4" s="8"/>
      <c r="I4" s="8"/>
      <c r="J4" s="169"/>
      <c r="K4" s="8"/>
      <c r="L4" s="8"/>
      <c r="M4" s="8"/>
      <c r="N4" s="8"/>
      <c r="O4" s="8"/>
      <c r="P4" s="8"/>
      <c r="Q4" s="31"/>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70"/>
      <c r="K5" s="11"/>
      <c r="L5" s="11"/>
      <c r="M5" s="11"/>
      <c r="N5" s="11"/>
      <c r="O5" s="11"/>
      <c r="P5" s="11"/>
      <c r="Q5" s="32"/>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9" t="s">
        <v>200</v>
      </c>
      <c r="B6" s="149"/>
      <c r="C6" s="149"/>
      <c r="D6" s="149"/>
      <c r="E6" s="149"/>
      <c r="F6" s="149"/>
      <c r="G6" s="149"/>
      <c r="H6" s="149"/>
      <c r="I6" s="209"/>
      <c r="J6" s="171"/>
      <c r="K6" s="149"/>
      <c r="L6" s="149"/>
      <c r="M6" s="149"/>
      <c r="N6" s="149"/>
      <c r="O6" s="149"/>
      <c r="P6" s="149"/>
      <c r="Q6" s="149"/>
      <c r="R6" s="149"/>
    </row>
    <row r="7" spans="1:52" s="4" customFormat="1" ht="45" customHeight="1" x14ac:dyDescent="0.25">
      <c r="A7" s="42" t="s">
        <v>29</v>
      </c>
      <c r="B7" s="5" t="s">
        <v>5</v>
      </c>
      <c r="C7" s="3" t="s">
        <v>7</v>
      </c>
      <c r="D7" s="3" t="s">
        <v>6</v>
      </c>
      <c r="E7" s="3" t="s">
        <v>14</v>
      </c>
      <c r="F7" s="3" t="s">
        <v>10</v>
      </c>
      <c r="G7" s="157" t="s">
        <v>11</v>
      </c>
      <c r="H7" s="3" t="s">
        <v>15</v>
      </c>
      <c r="I7" s="3" t="s">
        <v>197</v>
      </c>
      <c r="J7" s="172" t="s">
        <v>198</v>
      </c>
      <c r="K7" s="3" t="s">
        <v>16</v>
      </c>
      <c r="L7" s="3" t="s">
        <v>17</v>
      </c>
      <c r="M7" s="3" t="s">
        <v>18</v>
      </c>
      <c r="N7" s="3" t="s">
        <v>19</v>
      </c>
      <c r="O7" s="3" t="s">
        <v>3</v>
      </c>
      <c r="P7" s="3" t="s">
        <v>12</v>
      </c>
      <c r="Q7" s="33"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55" t="s">
        <v>0</v>
      </c>
      <c r="B8" s="256"/>
      <c r="C8" s="256"/>
      <c r="D8" s="256"/>
      <c r="E8" s="256"/>
      <c r="F8" s="256"/>
      <c r="G8" s="256"/>
      <c r="H8" s="256"/>
      <c r="I8" s="256"/>
      <c r="J8" s="256"/>
      <c r="K8" s="256"/>
      <c r="L8" s="256"/>
      <c r="M8" s="256"/>
      <c r="N8" s="256"/>
      <c r="O8" s="256"/>
      <c r="P8" s="256"/>
      <c r="Q8" s="256"/>
      <c r="R8" s="256"/>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15" customHeight="1" x14ac:dyDescent="0.25">
      <c r="A9" s="47" t="s">
        <v>109</v>
      </c>
      <c r="B9" s="49" t="s">
        <v>45</v>
      </c>
      <c r="C9" s="49" t="s">
        <v>112</v>
      </c>
      <c r="D9" s="49"/>
      <c r="E9" s="51">
        <v>438</v>
      </c>
      <c r="F9" s="51"/>
      <c r="G9" s="51">
        <v>147</v>
      </c>
      <c r="H9" s="51"/>
      <c r="I9" s="64">
        <v>50</v>
      </c>
      <c r="J9" s="173">
        <v>168</v>
      </c>
      <c r="K9" s="51"/>
      <c r="L9" s="51"/>
      <c r="M9" s="51"/>
      <c r="N9" s="52"/>
      <c r="O9" s="49">
        <f>G9+J9+L9+N9</f>
        <v>315</v>
      </c>
      <c r="P9" s="53">
        <f>J9/E9</f>
        <v>0.38356164383561642</v>
      </c>
      <c r="Q9" s="54">
        <f>O9/E9</f>
        <v>0.71917808219178081</v>
      </c>
      <c r="R9" s="262" t="s">
        <v>163</v>
      </c>
      <c r="S9" s="18"/>
      <c r="T9" s="18"/>
      <c r="U9" s="18"/>
      <c r="V9" s="18"/>
      <c r="W9" s="18"/>
      <c r="X9" s="18"/>
      <c r="Y9" s="18"/>
      <c r="Z9" s="18"/>
      <c r="AA9" s="18"/>
      <c r="AB9" s="18"/>
      <c r="AC9" s="18"/>
      <c r="AD9" s="18"/>
      <c r="AE9" s="18"/>
      <c r="AF9" s="18"/>
      <c r="AG9" s="18"/>
      <c r="AH9" s="18"/>
      <c r="AI9" s="18"/>
    </row>
    <row r="10" spans="1:52" s="17" customFormat="1" ht="15.75" x14ac:dyDescent="0.25">
      <c r="A10" s="96" t="s">
        <v>110</v>
      </c>
      <c r="B10" s="49" t="s">
        <v>45</v>
      </c>
      <c r="C10" s="49" t="s">
        <v>112</v>
      </c>
      <c r="D10" s="49"/>
      <c r="E10" s="51">
        <v>60</v>
      </c>
      <c r="F10" s="51"/>
      <c r="G10" s="56">
        <v>14</v>
      </c>
      <c r="H10" s="49"/>
      <c r="I10" s="64">
        <v>5</v>
      </c>
      <c r="J10" s="173">
        <v>19</v>
      </c>
      <c r="K10" s="45"/>
      <c r="L10" s="45"/>
      <c r="M10" s="45"/>
      <c r="N10" s="45"/>
      <c r="O10" s="49">
        <f>G10+J10+L10+N10</f>
        <v>33</v>
      </c>
      <c r="P10" s="53">
        <f>J10/E10</f>
        <v>0.31666666666666665</v>
      </c>
      <c r="Q10" s="54">
        <f>O10/E10</f>
        <v>0.55000000000000004</v>
      </c>
      <c r="R10" s="263"/>
      <c r="S10" s="18"/>
      <c r="T10" s="18"/>
      <c r="U10" s="18"/>
      <c r="V10" s="18"/>
      <c r="W10" s="18"/>
      <c r="X10" s="18"/>
      <c r="Y10" s="18"/>
      <c r="Z10" s="18"/>
      <c r="AA10" s="18"/>
      <c r="AB10" s="18"/>
      <c r="AC10" s="18"/>
      <c r="AD10" s="18"/>
      <c r="AE10" s="18"/>
      <c r="AF10" s="18"/>
      <c r="AG10" s="18"/>
      <c r="AH10" s="18"/>
      <c r="AI10" s="18"/>
    </row>
    <row r="11" spans="1:52" s="17" customFormat="1" ht="31.5" x14ac:dyDescent="0.25">
      <c r="A11" s="59" t="s">
        <v>111</v>
      </c>
      <c r="B11" s="49" t="s">
        <v>45</v>
      </c>
      <c r="C11" s="49" t="s">
        <v>112</v>
      </c>
      <c r="D11" s="49"/>
      <c r="E11" s="51">
        <v>56</v>
      </c>
      <c r="F11" s="51"/>
      <c r="G11" s="56">
        <v>29</v>
      </c>
      <c r="H11" s="49"/>
      <c r="I11" s="64">
        <v>8</v>
      </c>
      <c r="J11" s="173">
        <v>14</v>
      </c>
      <c r="K11" s="45"/>
      <c r="L11" s="45"/>
      <c r="M11" s="45"/>
      <c r="N11" s="45"/>
      <c r="O11" s="49">
        <f>G11+J11+L11+N11</f>
        <v>43</v>
      </c>
      <c r="P11" s="53">
        <f>J11/E11</f>
        <v>0.25</v>
      </c>
      <c r="Q11" s="54">
        <f>O11/E11</f>
        <v>0.7678571428571429</v>
      </c>
      <c r="R11" s="264"/>
      <c r="S11" s="18"/>
      <c r="T11" s="18"/>
      <c r="U11" s="18"/>
      <c r="V11" s="18"/>
      <c r="W11" s="18"/>
      <c r="X11" s="18"/>
      <c r="Y11" s="18"/>
      <c r="Z11" s="18"/>
      <c r="AA11" s="18"/>
      <c r="AB11" s="18"/>
      <c r="AC11" s="18"/>
      <c r="AD11" s="18"/>
      <c r="AE11" s="18"/>
      <c r="AF11" s="18"/>
      <c r="AG11" s="18"/>
      <c r="AH11" s="18"/>
      <c r="AI11" s="18"/>
    </row>
    <row r="12" spans="1:52" ht="15.75" x14ac:dyDescent="0.25">
      <c r="A12" s="253" t="s">
        <v>1</v>
      </c>
      <c r="B12" s="254"/>
      <c r="C12" s="254"/>
      <c r="D12" s="254"/>
      <c r="E12" s="254"/>
      <c r="F12" s="254"/>
      <c r="G12" s="254"/>
      <c r="H12" s="254"/>
      <c r="I12" s="254"/>
      <c r="J12" s="254"/>
      <c r="K12" s="254"/>
      <c r="L12" s="254"/>
      <c r="M12" s="254"/>
      <c r="N12" s="254"/>
      <c r="O12" s="254"/>
      <c r="P12" s="254"/>
      <c r="Q12" s="254"/>
      <c r="R12" s="254"/>
    </row>
    <row r="13" spans="1:52" s="88" customFormat="1" ht="31.5" x14ac:dyDescent="0.25">
      <c r="A13" s="59" t="s">
        <v>113</v>
      </c>
      <c r="B13" s="51" t="s">
        <v>45</v>
      </c>
      <c r="C13" s="51" t="s">
        <v>36</v>
      </c>
      <c r="D13" s="49">
        <v>6</v>
      </c>
      <c r="E13" s="97">
        <v>128</v>
      </c>
      <c r="F13" s="95">
        <v>38</v>
      </c>
      <c r="G13" s="49">
        <v>37</v>
      </c>
      <c r="H13" s="95">
        <v>30</v>
      </c>
      <c r="I13" s="222">
        <v>4</v>
      </c>
      <c r="J13" s="173">
        <v>44</v>
      </c>
      <c r="K13" s="97">
        <v>30</v>
      </c>
      <c r="L13" s="98"/>
      <c r="M13" s="97">
        <v>30</v>
      </c>
      <c r="N13" s="98"/>
      <c r="O13" s="49">
        <f t="shared" ref="O13:O18" si="0">G13+J13+L13+N13</f>
        <v>81</v>
      </c>
      <c r="P13" s="53">
        <v>1</v>
      </c>
      <c r="Q13" s="54">
        <f t="shared" ref="Q13:Q17" si="1">O13/E13</f>
        <v>0.6328125</v>
      </c>
      <c r="R13" s="262" t="s">
        <v>201</v>
      </c>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row>
    <row r="14" spans="1:52" s="88" customFormat="1" ht="31.5" x14ac:dyDescent="0.25">
      <c r="A14" s="59" t="s">
        <v>114</v>
      </c>
      <c r="B14" s="49" t="s">
        <v>45</v>
      </c>
      <c r="C14" s="51" t="s">
        <v>36</v>
      </c>
      <c r="D14" s="45">
        <v>8</v>
      </c>
      <c r="E14" s="49">
        <v>70</v>
      </c>
      <c r="F14" s="49">
        <v>25</v>
      </c>
      <c r="G14" s="77">
        <v>32</v>
      </c>
      <c r="H14" s="49">
        <v>15</v>
      </c>
      <c r="I14" s="222">
        <v>20</v>
      </c>
      <c r="J14" s="175">
        <v>45</v>
      </c>
      <c r="K14" s="49">
        <v>15</v>
      </c>
      <c r="L14" s="98"/>
      <c r="M14" s="49">
        <v>15</v>
      </c>
      <c r="N14" s="98"/>
      <c r="O14" s="77">
        <f t="shared" si="0"/>
        <v>77</v>
      </c>
      <c r="P14" s="53">
        <v>1</v>
      </c>
      <c r="Q14" s="54">
        <v>1</v>
      </c>
      <c r="R14" s="263"/>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row>
    <row r="15" spans="1:52" s="87" customFormat="1" ht="31.5" x14ac:dyDescent="0.25">
      <c r="A15" s="59" t="s">
        <v>115</v>
      </c>
      <c r="B15" s="67" t="s">
        <v>45</v>
      </c>
      <c r="C15" s="51" t="s">
        <v>36</v>
      </c>
      <c r="D15" s="67">
        <v>34</v>
      </c>
      <c r="E15" s="49">
        <v>143</v>
      </c>
      <c r="F15" s="49">
        <v>38</v>
      </c>
      <c r="G15" s="67">
        <v>56</v>
      </c>
      <c r="H15" s="49">
        <v>35</v>
      </c>
      <c r="I15" s="222">
        <v>22</v>
      </c>
      <c r="J15" s="179">
        <v>62</v>
      </c>
      <c r="K15" s="49">
        <v>35</v>
      </c>
      <c r="L15" s="99"/>
      <c r="M15" s="49">
        <v>35</v>
      </c>
      <c r="N15" s="99"/>
      <c r="O15" s="49">
        <f t="shared" si="0"/>
        <v>118</v>
      </c>
      <c r="P15" s="53">
        <v>1</v>
      </c>
      <c r="Q15" s="54">
        <f t="shared" si="1"/>
        <v>0.82517482517482521</v>
      </c>
      <c r="R15" s="263"/>
    </row>
    <row r="16" spans="1:52" s="87" customFormat="1" ht="31.5" x14ac:dyDescent="0.25">
      <c r="A16" s="59" t="s">
        <v>116</v>
      </c>
      <c r="B16" s="67" t="s">
        <v>45</v>
      </c>
      <c r="C16" s="51" t="s">
        <v>36</v>
      </c>
      <c r="D16" s="67">
        <v>13</v>
      </c>
      <c r="E16" s="49">
        <v>97</v>
      </c>
      <c r="F16" s="49">
        <v>22</v>
      </c>
      <c r="G16" s="67">
        <v>22</v>
      </c>
      <c r="H16" s="49">
        <v>25</v>
      </c>
      <c r="I16" s="222">
        <v>4</v>
      </c>
      <c r="J16" s="179">
        <v>19</v>
      </c>
      <c r="K16" s="49">
        <v>25</v>
      </c>
      <c r="L16" s="99"/>
      <c r="M16" s="49">
        <v>25</v>
      </c>
      <c r="N16" s="99"/>
      <c r="O16" s="49">
        <f t="shared" si="0"/>
        <v>41</v>
      </c>
      <c r="P16" s="53">
        <f>J16/H16</f>
        <v>0.76</v>
      </c>
      <c r="Q16" s="54">
        <f t="shared" si="1"/>
        <v>0.42268041237113402</v>
      </c>
      <c r="R16" s="263"/>
    </row>
    <row r="17" spans="1:52" s="87" customFormat="1" ht="31.5" x14ac:dyDescent="0.25">
      <c r="A17" s="66" t="s">
        <v>117</v>
      </c>
      <c r="B17" s="67" t="s">
        <v>45</v>
      </c>
      <c r="C17" s="51" t="s">
        <v>36</v>
      </c>
      <c r="D17" s="67"/>
      <c r="E17" s="51">
        <v>20</v>
      </c>
      <c r="F17" s="51">
        <v>5</v>
      </c>
      <c r="G17" s="67">
        <v>0</v>
      </c>
      <c r="H17" s="51">
        <v>5</v>
      </c>
      <c r="I17" s="215">
        <v>1</v>
      </c>
      <c r="J17" s="179">
        <v>6</v>
      </c>
      <c r="K17" s="51">
        <v>5</v>
      </c>
      <c r="L17" s="99"/>
      <c r="M17" s="51">
        <v>5</v>
      </c>
      <c r="N17" s="99"/>
      <c r="O17" s="49">
        <f t="shared" si="0"/>
        <v>6</v>
      </c>
      <c r="P17" s="53">
        <v>1</v>
      </c>
      <c r="Q17" s="54">
        <f t="shared" si="1"/>
        <v>0.3</v>
      </c>
      <c r="R17" s="263"/>
    </row>
    <row r="18" spans="1:52" s="87" customFormat="1" ht="31.5" x14ac:dyDescent="0.25">
      <c r="A18" s="59" t="s">
        <v>118</v>
      </c>
      <c r="B18" s="67" t="s">
        <v>45</v>
      </c>
      <c r="C18" s="51" t="s">
        <v>36</v>
      </c>
      <c r="D18" s="67"/>
      <c r="E18" s="51">
        <v>16</v>
      </c>
      <c r="F18" s="51">
        <v>4</v>
      </c>
      <c r="G18" s="67">
        <v>12</v>
      </c>
      <c r="H18" s="51">
        <v>4</v>
      </c>
      <c r="I18" s="215">
        <v>2</v>
      </c>
      <c r="J18" s="179">
        <v>6</v>
      </c>
      <c r="K18" s="51">
        <v>4</v>
      </c>
      <c r="L18" s="99"/>
      <c r="M18" s="51">
        <v>4</v>
      </c>
      <c r="N18" s="99"/>
      <c r="O18" s="49">
        <f t="shared" si="0"/>
        <v>18</v>
      </c>
      <c r="P18" s="53">
        <v>1</v>
      </c>
      <c r="Q18" s="54">
        <v>1</v>
      </c>
      <c r="R18" s="263"/>
    </row>
    <row r="19" spans="1:52" s="87" customFormat="1" ht="31.5" x14ac:dyDescent="0.25">
      <c r="A19" s="59" t="s">
        <v>119</v>
      </c>
      <c r="B19" s="67" t="s">
        <v>45</v>
      </c>
      <c r="C19" s="51" t="s">
        <v>36</v>
      </c>
      <c r="D19" s="67"/>
      <c r="E19" s="51">
        <v>20</v>
      </c>
      <c r="F19" s="51">
        <v>5</v>
      </c>
      <c r="G19" s="67">
        <v>0</v>
      </c>
      <c r="H19" s="51">
        <v>5</v>
      </c>
      <c r="I19" s="215">
        <v>1</v>
      </c>
      <c r="J19" s="179">
        <v>6</v>
      </c>
      <c r="K19" s="51">
        <v>5</v>
      </c>
      <c r="L19" s="99"/>
      <c r="M19" s="51">
        <v>5</v>
      </c>
      <c r="N19" s="99"/>
      <c r="O19" s="49">
        <f t="shared" ref="O19" si="2">G19+J19+L19+N19</f>
        <v>6</v>
      </c>
      <c r="P19" s="53">
        <v>1</v>
      </c>
      <c r="Q19" s="54">
        <f t="shared" ref="Q19" si="3">O19/E19</f>
        <v>0.3</v>
      </c>
      <c r="R19" s="263"/>
    </row>
    <row r="20" spans="1:52" s="87" customFormat="1" ht="31.5" x14ac:dyDescent="0.25">
      <c r="A20" s="59" t="s">
        <v>120</v>
      </c>
      <c r="B20" s="67" t="s">
        <v>45</v>
      </c>
      <c r="C20" s="51" t="s">
        <v>36</v>
      </c>
      <c r="D20" s="67"/>
      <c r="E20" s="51">
        <v>4</v>
      </c>
      <c r="F20" s="51">
        <v>1</v>
      </c>
      <c r="G20" s="67">
        <v>2</v>
      </c>
      <c r="H20" s="51">
        <v>1</v>
      </c>
      <c r="I20" s="215">
        <v>1</v>
      </c>
      <c r="J20" s="193">
        <v>1</v>
      </c>
      <c r="K20" s="51">
        <v>1</v>
      </c>
      <c r="L20" s="99"/>
      <c r="M20" s="51">
        <v>1</v>
      </c>
      <c r="N20" s="99"/>
      <c r="O20" s="49">
        <f>G20+J20+L20+N20</f>
        <v>3</v>
      </c>
      <c r="P20" s="53">
        <f>J20/H20</f>
        <v>1</v>
      </c>
      <c r="Q20" s="54">
        <f t="shared" ref="Q20:Q26" si="4">O20/E20</f>
        <v>0.75</v>
      </c>
      <c r="R20" s="263"/>
    </row>
    <row r="21" spans="1:52" s="87" customFormat="1" ht="15.75" x14ac:dyDescent="0.25">
      <c r="A21" s="66" t="s">
        <v>121</v>
      </c>
      <c r="B21" s="67" t="s">
        <v>46</v>
      </c>
      <c r="C21" s="51" t="s">
        <v>36</v>
      </c>
      <c r="D21" s="67"/>
      <c r="E21" s="49">
        <v>1</v>
      </c>
      <c r="F21" s="49">
        <v>0</v>
      </c>
      <c r="G21" s="67">
        <v>0</v>
      </c>
      <c r="H21" s="49">
        <v>0</v>
      </c>
      <c r="I21" s="215">
        <v>0</v>
      </c>
      <c r="J21" s="179">
        <v>0</v>
      </c>
      <c r="K21" s="49">
        <v>0</v>
      </c>
      <c r="L21" s="99"/>
      <c r="M21" s="49">
        <v>1</v>
      </c>
      <c r="N21" s="99"/>
      <c r="O21" s="49">
        <f>N21</f>
        <v>0</v>
      </c>
      <c r="P21" s="53">
        <v>0</v>
      </c>
      <c r="Q21" s="54">
        <f t="shared" si="4"/>
        <v>0</v>
      </c>
      <c r="R21" s="263"/>
    </row>
    <row r="22" spans="1:52" s="87" customFormat="1" ht="47.25" x14ac:dyDescent="0.25">
      <c r="A22" s="59" t="s">
        <v>122</v>
      </c>
      <c r="B22" s="67" t="s">
        <v>45</v>
      </c>
      <c r="C22" s="51" t="s">
        <v>36</v>
      </c>
      <c r="D22" s="67"/>
      <c r="E22" s="51">
        <v>8</v>
      </c>
      <c r="F22" s="51">
        <v>2</v>
      </c>
      <c r="G22" s="67">
        <v>2</v>
      </c>
      <c r="H22" s="51">
        <v>2</v>
      </c>
      <c r="I22" s="220">
        <v>1</v>
      </c>
      <c r="J22" s="179">
        <v>2</v>
      </c>
      <c r="K22" s="51">
        <v>2</v>
      </c>
      <c r="L22" s="99"/>
      <c r="M22" s="51">
        <v>2</v>
      </c>
      <c r="N22" s="99"/>
      <c r="O22" s="49">
        <f>G22+J22+L22+N22</f>
        <v>4</v>
      </c>
      <c r="P22" s="53">
        <f>J22/H22</f>
        <v>1</v>
      </c>
      <c r="Q22" s="54">
        <f t="shared" si="4"/>
        <v>0.5</v>
      </c>
      <c r="R22" s="263"/>
    </row>
    <row r="23" spans="1:52" s="87" customFormat="1" ht="31.5" x14ac:dyDescent="0.25">
      <c r="A23" s="100" t="s">
        <v>123</v>
      </c>
      <c r="B23" s="67" t="s">
        <v>45</v>
      </c>
      <c r="C23" s="51" t="s">
        <v>36</v>
      </c>
      <c r="D23" s="67"/>
      <c r="E23" s="51">
        <v>20</v>
      </c>
      <c r="F23" s="51">
        <v>5</v>
      </c>
      <c r="G23" s="67">
        <v>24</v>
      </c>
      <c r="H23" s="51">
        <v>5</v>
      </c>
      <c r="I23" s="215">
        <v>5</v>
      </c>
      <c r="J23" s="193">
        <v>5</v>
      </c>
      <c r="K23" s="51">
        <v>5</v>
      </c>
      <c r="L23" s="99"/>
      <c r="M23" s="51">
        <v>5</v>
      </c>
      <c r="N23" s="99"/>
      <c r="O23" s="49">
        <f>G23+J23+L23+N23</f>
        <v>29</v>
      </c>
      <c r="P23" s="53">
        <f>J23/H23</f>
        <v>1</v>
      </c>
      <c r="Q23" s="54">
        <v>1</v>
      </c>
      <c r="R23" s="263"/>
    </row>
    <row r="24" spans="1:52" s="87" customFormat="1" ht="31.5" x14ac:dyDescent="0.25">
      <c r="A24" s="59" t="s">
        <v>124</v>
      </c>
      <c r="B24" s="67" t="s">
        <v>45</v>
      </c>
      <c r="C24" s="51" t="s">
        <v>36</v>
      </c>
      <c r="D24" s="67"/>
      <c r="E24" s="51">
        <v>8</v>
      </c>
      <c r="F24" s="51">
        <v>2</v>
      </c>
      <c r="G24" s="67">
        <v>2</v>
      </c>
      <c r="H24" s="51">
        <v>2</v>
      </c>
      <c r="I24" s="215">
        <v>1</v>
      </c>
      <c r="J24" s="179">
        <v>2</v>
      </c>
      <c r="K24" s="51">
        <v>2</v>
      </c>
      <c r="L24" s="99"/>
      <c r="M24" s="51">
        <v>2</v>
      </c>
      <c r="N24" s="99"/>
      <c r="O24" s="49">
        <f>G24+J24+L24+N24</f>
        <v>4</v>
      </c>
      <c r="P24" s="53">
        <f>J24/H24</f>
        <v>1</v>
      </c>
      <c r="Q24" s="54">
        <f t="shared" si="4"/>
        <v>0.5</v>
      </c>
      <c r="R24" s="263"/>
    </row>
    <row r="25" spans="1:52" s="87" customFormat="1" ht="15.75" x14ac:dyDescent="0.25">
      <c r="A25" s="59" t="s">
        <v>125</v>
      </c>
      <c r="B25" s="67" t="s">
        <v>45</v>
      </c>
      <c r="C25" s="51" t="s">
        <v>36</v>
      </c>
      <c r="D25" s="67"/>
      <c r="E25" s="51">
        <v>16</v>
      </c>
      <c r="F25" s="51">
        <v>4</v>
      </c>
      <c r="G25" s="67">
        <v>0</v>
      </c>
      <c r="H25" s="51">
        <v>4</v>
      </c>
      <c r="I25" s="215">
        <v>1</v>
      </c>
      <c r="J25" s="179">
        <v>6</v>
      </c>
      <c r="K25" s="51">
        <v>4</v>
      </c>
      <c r="L25" s="99"/>
      <c r="M25" s="51">
        <v>4</v>
      </c>
      <c r="N25" s="99"/>
      <c r="O25" s="49">
        <f>G25+J25+L25+N25</f>
        <v>6</v>
      </c>
      <c r="P25" s="53">
        <v>1</v>
      </c>
      <c r="Q25" s="54">
        <f>O25/E25</f>
        <v>0.375</v>
      </c>
      <c r="R25" s="263"/>
    </row>
    <row r="26" spans="1:52" s="87" customFormat="1" ht="63" x14ac:dyDescent="0.25">
      <c r="A26" s="59" t="s">
        <v>126</v>
      </c>
      <c r="B26" s="67" t="s">
        <v>45</v>
      </c>
      <c r="C26" s="51" t="s">
        <v>36</v>
      </c>
      <c r="D26" s="67"/>
      <c r="E26" s="51">
        <v>4</v>
      </c>
      <c r="F26" s="51">
        <v>1</v>
      </c>
      <c r="G26" s="67">
        <v>1</v>
      </c>
      <c r="H26" s="51">
        <v>1</v>
      </c>
      <c r="I26" s="222">
        <v>0</v>
      </c>
      <c r="J26" s="179">
        <v>1</v>
      </c>
      <c r="K26" s="51">
        <v>1</v>
      </c>
      <c r="L26" s="99"/>
      <c r="M26" s="51">
        <v>1</v>
      </c>
      <c r="N26" s="99"/>
      <c r="O26" s="49">
        <f>G26+J26+L26+N26</f>
        <v>2</v>
      </c>
      <c r="P26" s="53">
        <f>J26/H26</f>
        <v>1</v>
      </c>
      <c r="Q26" s="54">
        <f t="shared" si="4"/>
        <v>0.5</v>
      </c>
      <c r="R26" s="264"/>
    </row>
    <row r="27" spans="1:52" s="13" customFormat="1" x14ac:dyDescent="0.25">
      <c r="B27" s="16"/>
      <c r="C27" s="16"/>
      <c r="D27" s="16"/>
      <c r="E27" s="16"/>
      <c r="F27" s="16"/>
      <c r="G27" s="16"/>
      <c r="H27" s="16"/>
      <c r="I27" s="218"/>
      <c r="J27" s="180"/>
      <c r="K27" s="16"/>
      <c r="L27" s="16"/>
      <c r="M27" s="16"/>
      <c r="N27" s="16"/>
      <c r="O27" s="16"/>
      <c r="P27" s="16"/>
      <c r="Q27" s="35"/>
      <c r="R27" s="16"/>
    </row>
    <row r="28" spans="1:52" s="13" customFormat="1" ht="60" x14ac:dyDescent="0.25">
      <c r="A28" s="143" t="s">
        <v>190</v>
      </c>
      <c r="B28" s="140">
        <f>(P13+P14+P15+P16+P17+P18+P19+P20+P22+P23+P24+P25+P26)/13</f>
        <v>0.98153846153846147</v>
      </c>
      <c r="C28" s="16"/>
      <c r="D28" s="150" t="s">
        <v>188</v>
      </c>
      <c r="E28" s="198">
        <f>(Q13+Q14+Q15+Q16+Q17+Q18+Q19+Q20+Q22+Q23+Q24+Q25+Q26)/13</f>
        <v>0.62351290288815053</v>
      </c>
      <c r="F28" s="16"/>
      <c r="G28" s="16"/>
      <c r="H28" s="16"/>
      <c r="I28" s="218"/>
      <c r="J28" s="180"/>
      <c r="K28" s="16"/>
      <c r="L28" s="16"/>
      <c r="M28" s="16"/>
      <c r="N28" s="16"/>
      <c r="O28" s="16"/>
      <c r="P28" s="16"/>
      <c r="Q28" s="35"/>
      <c r="R28" s="16"/>
    </row>
    <row r="29" spans="1:52" s="13" customFormat="1" ht="60" x14ac:dyDescent="0.25">
      <c r="A29" s="143" t="s">
        <v>191</v>
      </c>
      <c r="B29" s="140">
        <f>B28*0.2</f>
        <v>0.19630769230769229</v>
      </c>
      <c r="C29" s="16"/>
      <c r="D29" s="150" t="s">
        <v>196</v>
      </c>
      <c r="E29" s="198">
        <f>E28*0.2</f>
        <v>0.12470258057763012</v>
      </c>
      <c r="F29" s="16"/>
      <c r="G29" s="16"/>
      <c r="H29" s="16"/>
      <c r="I29" s="218"/>
      <c r="J29" s="180"/>
      <c r="K29" s="16"/>
      <c r="L29" s="16"/>
      <c r="M29" s="16"/>
      <c r="N29" s="16"/>
      <c r="O29" s="16"/>
      <c r="P29" s="16"/>
      <c r="Q29" s="35"/>
      <c r="R29" s="16"/>
      <c r="AQ29"/>
      <c r="AR29"/>
      <c r="AS29"/>
      <c r="AT29"/>
      <c r="AU29"/>
      <c r="AV29"/>
      <c r="AW29"/>
      <c r="AX29"/>
      <c r="AY29"/>
      <c r="AZ29"/>
    </row>
    <row r="30" spans="1:52" s="13" customFormat="1" x14ac:dyDescent="0.25">
      <c r="B30" s="16"/>
      <c r="C30" s="16"/>
      <c r="D30" s="16"/>
      <c r="E30" s="16"/>
      <c r="F30" s="16"/>
      <c r="G30" s="16"/>
      <c r="H30" s="16"/>
      <c r="I30" s="218"/>
      <c r="J30" s="180"/>
      <c r="K30" s="16"/>
      <c r="L30" s="16"/>
      <c r="M30" s="16"/>
      <c r="N30" s="16"/>
      <c r="O30" s="16"/>
      <c r="P30" s="16"/>
      <c r="Q30" s="35"/>
      <c r="R30" s="16"/>
      <c r="AQ30"/>
      <c r="AR30"/>
      <c r="AS30"/>
      <c r="AT30"/>
      <c r="AU30"/>
      <c r="AV30"/>
      <c r="AW30"/>
      <c r="AX30"/>
      <c r="AY30"/>
      <c r="AZ30"/>
    </row>
    <row r="31" spans="1:52" s="13" customFormat="1" x14ac:dyDescent="0.25">
      <c r="B31" s="16"/>
      <c r="C31" s="16"/>
      <c r="D31" s="16"/>
      <c r="E31" s="16"/>
      <c r="F31" s="16"/>
      <c r="G31" s="16"/>
      <c r="H31" s="16"/>
      <c r="I31" s="218"/>
      <c r="J31" s="180"/>
      <c r="K31" s="16"/>
      <c r="L31" s="16"/>
      <c r="M31" s="16"/>
      <c r="N31" s="16"/>
      <c r="O31" s="16"/>
      <c r="P31" s="16"/>
      <c r="Q31" s="35"/>
      <c r="R31" s="16"/>
      <c r="AQ31"/>
      <c r="AR31"/>
      <c r="AS31"/>
      <c r="AT31"/>
      <c r="AU31"/>
      <c r="AV31"/>
      <c r="AW31"/>
      <c r="AX31"/>
      <c r="AY31"/>
      <c r="AZ31"/>
    </row>
    <row r="32" spans="1:52" s="13" customFormat="1" x14ac:dyDescent="0.25">
      <c r="B32" s="16"/>
      <c r="C32" s="16"/>
      <c r="D32" s="16"/>
      <c r="E32" s="16"/>
      <c r="F32" s="16"/>
      <c r="G32" s="16"/>
      <c r="H32" s="16"/>
      <c r="I32" s="218"/>
      <c r="J32" s="180"/>
      <c r="K32" s="16"/>
      <c r="L32" s="16"/>
      <c r="M32" s="16"/>
      <c r="N32" s="16"/>
      <c r="O32" s="16"/>
      <c r="P32" s="16"/>
      <c r="Q32" s="35"/>
      <c r="R32" s="16"/>
      <c r="AQ32"/>
      <c r="AR32"/>
      <c r="AS32"/>
      <c r="AT32"/>
      <c r="AU32"/>
      <c r="AV32"/>
      <c r="AW32"/>
      <c r="AX32"/>
      <c r="AY32"/>
      <c r="AZ32"/>
    </row>
    <row r="33" spans="2:52" s="13" customFormat="1" x14ac:dyDescent="0.25">
      <c r="B33" s="16"/>
      <c r="C33" s="16"/>
      <c r="D33" s="16"/>
      <c r="E33" s="16"/>
      <c r="F33" s="16"/>
      <c r="G33" s="16"/>
      <c r="H33" s="16"/>
      <c r="I33" s="218"/>
      <c r="J33" s="180"/>
      <c r="K33" s="16"/>
      <c r="L33" s="16"/>
      <c r="M33" s="16"/>
      <c r="N33" s="16"/>
      <c r="O33" s="16"/>
      <c r="P33" s="16"/>
      <c r="Q33" s="35"/>
      <c r="R33" s="16"/>
      <c r="AQ33"/>
      <c r="AR33"/>
      <c r="AS33"/>
      <c r="AT33"/>
      <c r="AU33"/>
      <c r="AV33"/>
      <c r="AW33"/>
      <c r="AX33"/>
      <c r="AY33"/>
      <c r="AZ33"/>
    </row>
    <row r="34" spans="2:52" hidden="1" x14ac:dyDescent="0.25"/>
    <row r="35" spans="2:52" hidden="1" x14ac:dyDescent="0.25"/>
    <row r="36" spans="2:52" hidden="1" x14ac:dyDescent="0.25"/>
    <row r="37" spans="2:52" hidden="1" x14ac:dyDescent="0.25"/>
    <row r="38" spans="2:52" hidden="1" x14ac:dyDescent="0.25"/>
    <row r="39" spans="2:52" hidden="1" x14ac:dyDescent="0.25"/>
    <row r="40" spans="2:52" hidden="1" x14ac:dyDescent="0.25"/>
    <row r="41" spans="2:52" hidden="1" x14ac:dyDescent="0.25"/>
    <row r="42" spans="2:52" hidden="1" x14ac:dyDescent="0.25"/>
    <row r="43" spans="2:52" hidden="1" x14ac:dyDescent="0.25"/>
    <row r="44" spans="2:52" hidden="1" x14ac:dyDescent="0.25"/>
    <row r="45" spans="2:52" hidden="1" x14ac:dyDescent="0.25"/>
    <row r="46" spans="2:52" hidden="1" x14ac:dyDescent="0.25"/>
    <row r="47" spans="2:52" hidden="1" x14ac:dyDescent="0.25"/>
    <row r="48" spans="2:5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sheetData>
  <sheetProtection algorithmName="SHA-512" hashValue="Z/VFRkltFJhaorzSAwN+BFvGoeBrkZnjWSnKdQ/WQ3rGsb9YOTpKlOo0bIkwETVvySiixNlGjJdkDSNOvviQcA==" saltValue="W9TvKs7kgzj39N1IULhHwg==" spinCount="100000" sheet="1" objects="1" scenarios="1" selectLockedCells="1" selectUnlockedCells="1"/>
  <mergeCells count="11">
    <mergeCell ref="R13:R26"/>
    <mergeCell ref="A4:B4"/>
    <mergeCell ref="A8:R8"/>
    <mergeCell ref="A12:R12"/>
    <mergeCell ref="A3:R3"/>
    <mergeCell ref="R9:R11"/>
    <mergeCell ref="A1:E2"/>
    <mergeCell ref="F1:R1"/>
    <mergeCell ref="F2:G2"/>
    <mergeCell ref="H2:L2"/>
    <mergeCell ref="M2:R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1"/>
  <sheetViews>
    <sheetView zoomScale="90" zoomScaleNormal="90" workbookViewId="0">
      <pane xSplit="1" ySplit="8" topLeftCell="B15" activePane="bottomRight" state="frozen"/>
      <selection pane="topRight" activeCell="B1" sqref="B1"/>
      <selection pane="bottomLeft" activeCell="A9" sqref="A9"/>
      <selection pane="bottomRight" activeCell="P21" sqref="P21"/>
    </sheetView>
  </sheetViews>
  <sheetFormatPr baseColWidth="10" defaultRowHeight="15" x14ac:dyDescent="0.25"/>
  <cols>
    <col min="1" max="1" width="36.28515625" customWidth="1"/>
    <col min="2" max="2" width="16.5703125" style="2" customWidth="1"/>
    <col min="3" max="3" width="16.140625" style="2" customWidth="1"/>
    <col min="4" max="4" width="15.28515625" style="2" customWidth="1"/>
    <col min="5" max="5" width="14.140625" style="2" customWidth="1"/>
    <col min="6" max="6" width="10.5703125" style="2" customWidth="1"/>
    <col min="7" max="7" width="9.5703125" style="2" bestFit="1" customWidth="1"/>
    <col min="8" max="8" width="10.5703125" style="2" bestFit="1" customWidth="1"/>
    <col min="9" max="9" width="9.5703125" style="219" bestFit="1" customWidth="1"/>
    <col min="10" max="10" width="9.5703125" style="180" customWidth="1"/>
    <col min="11" max="11" width="10.5703125" style="2" bestFit="1" customWidth="1"/>
    <col min="12" max="12" width="9.5703125" style="2"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6" bestFit="1" customWidth="1"/>
    <col min="18" max="18" width="19.7109375" style="2" customWidth="1"/>
    <col min="19" max="19" width="28.7109375" style="13" customWidth="1"/>
    <col min="20" max="42" width="11" style="13"/>
  </cols>
  <sheetData>
    <row r="1" spans="1:52" s="7" customFormat="1" ht="47.25" customHeight="1" x14ac:dyDescent="0.25">
      <c r="A1" s="247"/>
      <c r="B1" s="247"/>
      <c r="C1" s="247"/>
      <c r="D1" s="247"/>
      <c r="E1" s="247"/>
      <c r="F1" s="249" t="s">
        <v>13</v>
      </c>
      <c r="G1" s="249"/>
      <c r="H1" s="249"/>
      <c r="I1" s="249"/>
      <c r="J1" s="249"/>
      <c r="K1" s="249"/>
      <c r="L1" s="249"/>
      <c r="M1" s="249"/>
      <c r="N1" s="249"/>
      <c r="O1" s="249"/>
      <c r="P1" s="249"/>
      <c r="Q1" s="249"/>
      <c r="R1" s="249"/>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48"/>
      <c r="B2" s="248"/>
      <c r="C2" s="248"/>
      <c r="D2" s="248"/>
      <c r="E2" s="248"/>
      <c r="F2" s="250" t="s">
        <v>20</v>
      </c>
      <c r="G2" s="251"/>
      <c r="H2" s="250" t="s">
        <v>21</v>
      </c>
      <c r="I2" s="252"/>
      <c r="J2" s="252"/>
      <c r="K2" s="252"/>
      <c r="L2" s="251"/>
      <c r="M2" s="250" t="s">
        <v>8</v>
      </c>
      <c r="N2" s="252"/>
      <c r="O2" s="252"/>
      <c r="P2" s="252"/>
      <c r="Q2" s="252"/>
      <c r="R2" s="25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57"/>
      <c r="B3" s="258"/>
      <c r="C3" s="258"/>
      <c r="D3" s="258"/>
      <c r="E3" s="258"/>
      <c r="F3" s="258"/>
      <c r="G3" s="258"/>
      <c r="H3" s="258"/>
      <c r="I3" s="258"/>
      <c r="J3" s="258"/>
      <c r="K3" s="258"/>
      <c r="L3" s="258"/>
      <c r="M3" s="258"/>
      <c r="N3" s="258"/>
      <c r="O3" s="258"/>
      <c r="P3" s="258"/>
      <c r="Q3" s="258"/>
      <c r="R3" s="259"/>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60"/>
      <c r="B4" s="261"/>
      <c r="C4" s="8"/>
      <c r="D4" s="8"/>
      <c r="E4" s="8"/>
      <c r="F4" s="8"/>
      <c r="G4" s="8"/>
      <c r="H4" s="8"/>
      <c r="I4" s="8"/>
      <c r="J4" s="169"/>
      <c r="K4" s="8"/>
      <c r="L4" s="8"/>
      <c r="M4" s="8"/>
      <c r="N4" s="8"/>
      <c r="O4" s="8"/>
      <c r="P4" s="8"/>
      <c r="Q4" s="31"/>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70"/>
      <c r="K5" s="11"/>
      <c r="L5" s="11"/>
      <c r="M5" s="11"/>
      <c r="N5" s="11"/>
      <c r="O5" s="11"/>
      <c r="P5" s="11"/>
      <c r="Q5" s="32"/>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9" t="s">
        <v>31</v>
      </c>
      <c r="B6" s="149"/>
      <c r="C6" s="149"/>
      <c r="D6" s="149"/>
      <c r="E6" s="149"/>
      <c r="F6" s="149"/>
      <c r="G6" s="149"/>
      <c r="H6" s="149"/>
      <c r="I6" s="209"/>
      <c r="J6" s="171"/>
      <c r="K6" s="149"/>
      <c r="L6" s="149"/>
      <c r="M6" s="149"/>
      <c r="N6" s="149"/>
      <c r="O6" s="149"/>
      <c r="P6" s="149"/>
      <c r="Q6" s="149"/>
      <c r="R6" s="149"/>
    </row>
    <row r="7" spans="1:52" s="4" customFormat="1" ht="51" customHeight="1" x14ac:dyDescent="0.25">
      <c r="A7" s="42" t="s">
        <v>30</v>
      </c>
      <c r="B7" s="5" t="s">
        <v>5</v>
      </c>
      <c r="C7" s="3" t="s">
        <v>7</v>
      </c>
      <c r="D7" s="3" t="s">
        <v>6</v>
      </c>
      <c r="E7" s="3" t="s">
        <v>14</v>
      </c>
      <c r="F7" s="3" t="s">
        <v>10</v>
      </c>
      <c r="G7" s="157" t="s">
        <v>11</v>
      </c>
      <c r="H7" s="3" t="s">
        <v>15</v>
      </c>
      <c r="I7" s="3" t="s">
        <v>197</v>
      </c>
      <c r="J7" s="172" t="s">
        <v>198</v>
      </c>
      <c r="K7" s="3" t="s">
        <v>16</v>
      </c>
      <c r="L7" s="3" t="s">
        <v>17</v>
      </c>
      <c r="M7" s="3" t="s">
        <v>18</v>
      </c>
      <c r="N7" s="3" t="s">
        <v>19</v>
      </c>
      <c r="O7" s="3" t="s">
        <v>3</v>
      </c>
      <c r="P7" s="3" t="s">
        <v>12</v>
      </c>
      <c r="Q7" s="33"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55" t="s">
        <v>0</v>
      </c>
      <c r="B8" s="256"/>
      <c r="C8" s="256"/>
      <c r="D8" s="256"/>
      <c r="E8" s="256"/>
      <c r="F8" s="256"/>
      <c r="G8" s="256"/>
      <c r="H8" s="256"/>
      <c r="I8" s="256"/>
      <c r="J8" s="256"/>
      <c r="K8" s="256"/>
      <c r="L8" s="256"/>
      <c r="M8" s="256"/>
      <c r="N8" s="256"/>
      <c r="O8" s="256"/>
      <c r="P8" s="256"/>
      <c r="Q8" s="256"/>
      <c r="R8" s="256"/>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30" x14ac:dyDescent="0.25">
      <c r="A9" s="29" t="s">
        <v>127</v>
      </c>
      <c r="B9" s="24" t="s">
        <v>46</v>
      </c>
      <c r="C9" s="24" t="s">
        <v>32</v>
      </c>
      <c r="D9" s="24"/>
      <c r="E9" s="129">
        <v>0.6</v>
      </c>
      <c r="F9" s="21"/>
      <c r="G9" s="142">
        <v>0.66400000000000003</v>
      </c>
      <c r="H9" s="21"/>
      <c r="I9" s="223">
        <v>0.6573</v>
      </c>
      <c r="J9" s="239">
        <v>0.64439999999999997</v>
      </c>
      <c r="K9" s="21"/>
      <c r="L9" s="21"/>
      <c r="M9" s="21"/>
      <c r="N9" s="20"/>
      <c r="O9" s="23">
        <f>J9</f>
        <v>0.64439999999999997</v>
      </c>
      <c r="P9" s="23">
        <v>1</v>
      </c>
      <c r="Q9" s="34">
        <v>1</v>
      </c>
      <c r="R9" s="128" t="s">
        <v>164</v>
      </c>
      <c r="S9" s="18"/>
      <c r="T9" s="18"/>
      <c r="U9" s="18"/>
      <c r="V9" s="18"/>
      <c r="W9" s="18"/>
      <c r="X9" s="18"/>
      <c r="Y9" s="18"/>
      <c r="Z9" s="18"/>
      <c r="AA9" s="18"/>
      <c r="AB9" s="18"/>
      <c r="AC9" s="18"/>
      <c r="AD9" s="18"/>
      <c r="AE9" s="18"/>
      <c r="AF9" s="18"/>
      <c r="AG9" s="18"/>
      <c r="AH9" s="18"/>
      <c r="AI9" s="18"/>
    </row>
    <row r="10" spans="1:52" ht="15.75" x14ac:dyDescent="0.25">
      <c r="A10" s="270" t="s">
        <v>1</v>
      </c>
      <c r="B10" s="271"/>
      <c r="C10" s="271"/>
      <c r="D10" s="271"/>
      <c r="E10" s="271"/>
      <c r="F10" s="271"/>
      <c r="G10" s="271"/>
      <c r="H10" s="271"/>
      <c r="I10" s="271"/>
      <c r="J10" s="271"/>
      <c r="K10" s="271"/>
      <c r="L10" s="271"/>
      <c r="M10" s="271"/>
      <c r="N10" s="271"/>
      <c r="O10" s="271"/>
      <c r="P10" s="271"/>
      <c r="Q10" s="271"/>
      <c r="R10" s="271"/>
    </row>
    <row r="11" spans="1:52" x14ac:dyDescent="0.25">
      <c r="A11" s="85" t="s">
        <v>128</v>
      </c>
      <c r="B11" s="21" t="s">
        <v>45</v>
      </c>
      <c r="C11" s="85" t="s">
        <v>41</v>
      </c>
      <c r="D11" s="24"/>
      <c r="E11" s="85">
        <v>3550</v>
      </c>
      <c r="F11" s="85">
        <v>800</v>
      </c>
      <c r="G11" s="24">
        <v>848</v>
      </c>
      <c r="H11" s="85">
        <v>850</v>
      </c>
      <c r="I11" s="27">
        <v>590</v>
      </c>
      <c r="J11" s="183">
        <v>2595</v>
      </c>
      <c r="K11" s="85">
        <v>900</v>
      </c>
      <c r="L11" s="26"/>
      <c r="M11" s="85">
        <v>1000</v>
      </c>
      <c r="N11" s="26"/>
      <c r="O11" s="114">
        <f>G11+J11+L11+N11</f>
        <v>3443</v>
      </c>
      <c r="P11" s="23">
        <v>1</v>
      </c>
      <c r="Q11" s="34">
        <f t="shared" ref="Q11:Q23" si="0">O11/E11</f>
        <v>0.96985915492957742</v>
      </c>
      <c r="R11" s="267" t="s">
        <v>164</v>
      </c>
    </row>
    <row r="12" spans="1:52" ht="28.5" x14ac:dyDescent="0.25">
      <c r="A12" s="85" t="s">
        <v>129</v>
      </c>
      <c r="B12" s="24" t="s">
        <v>45</v>
      </c>
      <c r="C12" s="85" t="s">
        <v>41</v>
      </c>
      <c r="D12" s="26"/>
      <c r="E12" s="85">
        <v>18</v>
      </c>
      <c r="F12" s="85">
        <v>2</v>
      </c>
      <c r="G12" s="113">
        <v>2</v>
      </c>
      <c r="H12" s="85">
        <v>4</v>
      </c>
      <c r="I12" s="224">
        <v>2</v>
      </c>
      <c r="J12" s="197">
        <v>4</v>
      </c>
      <c r="K12" s="85">
        <v>6</v>
      </c>
      <c r="L12" s="26"/>
      <c r="M12" s="86">
        <v>6</v>
      </c>
      <c r="N12" s="26"/>
      <c r="O12" s="114">
        <f>G12+J12+L12+N12</f>
        <v>6</v>
      </c>
      <c r="P12" s="23">
        <f t="shared" ref="P12:P23" si="1">J12/H12</f>
        <v>1</v>
      </c>
      <c r="Q12" s="34">
        <f t="shared" si="0"/>
        <v>0.33333333333333331</v>
      </c>
      <c r="R12" s="268"/>
    </row>
    <row r="13" spans="1:52" s="13" customFormat="1" ht="57" x14ac:dyDescent="0.25">
      <c r="A13" s="85" t="s">
        <v>130</v>
      </c>
      <c r="B13" s="40" t="s">
        <v>45</v>
      </c>
      <c r="C13" s="85" t="s">
        <v>32</v>
      </c>
      <c r="D13" s="40"/>
      <c r="E13" s="89">
        <v>0.15</v>
      </c>
      <c r="F13" s="89">
        <v>0.12</v>
      </c>
      <c r="G13" s="133">
        <v>0.38800000000000001</v>
      </c>
      <c r="H13" s="89">
        <v>0.12</v>
      </c>
      <c r="I13" s="225">
        <v>0.34499999999999997</v>
      </c>
      <c r="J13" s="237">
        <v>0.32940000000000003</v>
      </c>
      <c r="K13" s="89">
        <v>0.13</v>
      </c>
      <c r="L13" s="40"/>
      <c r="M13" s="90">
        <v>0.15</v>
      </c>
      <c r="N13" s="40"/>
      <c r="O13" s="114">
        <f>J13</f>
        <v>0.32940000000000003</v>
      </c>
      <c r="P13" s="23">
        <v>1</v>
      </c>
      <c r="Q13" s="34">
        <v>1</v>
      </c>
      <c r="R13" s="268"/>
    </row>
    <row r="14" spans="1:52" s="13" customFormat="1" ht="28.5" x14ac:dyDescent="0.25">
      <c r="A14" s="85" t="s">
        <v>131</v>
      </c>
      <c r="B14" s="40" t="s">
        <v>45</v>
      </c>
      <c r="C14" s="85" t="s">
        <v>41</v>
      </c>
      <c r="D14" s="40"/>
      <c r="E14" s="85">
        <v>7</v>
      </c>
      <c r="F14" s="85">
        <v>1</v>
      </c>
      <c r="G14" s="40">
        <v>1</v>
      </c>
      <c r="H14" s="85">
        <v>2</v>
      </c>
      <c r="I14" s="226">
        <v>1</v>
      </c>
      <c r="J14" s="184">
        <v>3</v>
      </c>
      <c r="K14" s="85">
        <v>2</v>
      </c>
      <c r="L14" s="40"/>
      <c r="M14" s="85">
        <v>2</v>
      </c>
      <c r="N14" s="40"/>
      <c r="O14" s="114">
        <f>G14+J14+L14+N14</f>
        <v>4</v>
      </c>
      <c r="P14" s="23">
        <v>1</v>
      </c>
      <c r="Q14" s="34">
        <f t="shared" si="0"/>
        <v>0.5714285714285714</v>
      </c>
      <c r="R14" s="268"/>
    </row>
    <row r="15" spans="1:52" s="13" customFormat="1" ht="42.75" x14ac:dyDescent="0.25">
      <c r="A15" s="85" t="s">
        <v>132</v>
      </c>
      <c r="B15" s="40" t="s">
        <v>45</v>
      </c>
      <c r="C15" s="85" t="s">
        <v>41</v>
      </c>
      <c r="D15" s="40"/>
      <c r="E15" s="85">
        <v>8</v>
      </c>
      <c r="F15" s="85">
        <v>2</v>
      </c>
      <c r="G15" s="40">
        <v>2</v>
      </c>
      <c r="H15" s="85">
        <v>2</v>
      </c>
      <c r="I15" s="226">
        <v>4</v>
      </c>
      <c r="J15" s="184">
        <v>6</v>
      </c>
      <c r="K15" s="85">
        <v>2</v>
      </c>
      <c r="L15" s="40"/>
      <c r="M15" s="85">
        <v>2</v>
      </c>
      <c r="N15" s="40"/>
      <c r="O15" s="114">
        <f>G15+J15+L15+N15</f>
        <v>8</v>
      </c>
      <c r="P15" s="23">
        <v>1</v>
      </c>
      <c r="Q15" s="34">
        <f t="shared" si="0"/>
        <v>1</v>
      </c>
      <c r="R15" s="268"/>
    </row>
    <row r="16" spans="1:52" s="13" customFormat="1" ht="28.5" x14ac:dyDescent="0.25">
      <c r="A16" s="85" t="s">
        <v>133</v>
      </c>
      <c r="B16" s="40" t="s">
        <v>45</v>
      </c>
      <c r="C16" s="85" t="s">
        <v>41</v>
      </c>
      <c r="D16" s="40"/>
      <c r="E16" s="85">
        <v>32</v>
      </c>
      <c r="F16" s="85">
        <v>8</v>
      </c>
      <c r="G16" s="40">
        <v>8</v>
      </c>
      <c r="H16" s="85">
        <v>8</v>
      </c>
      <c r="I16" s="226">
        <v>12</v>
      </c>
      <c r="J16" s="184">
        <v>18</v>
      </c>
      <c r="K16" s="85">
        <v>8</v>
      </c>
      <c r="L16" s="40"/>
      <c r="M16" s="85">
        <v>8</v>
      </c>
      <c r="N16" s="40"/>
      <c r="O16" s="114">
        <f>G16+J16+L16+N16</f>
        <v>26</v>
      </c>
      <c r="P16" s="23">
        <v>1</v>
      </c>
      <c r="Q16" s="34">
        <f t="shared" si="0"/>
        <v>0.8125</v>
      </c>
      <c r="R16" s="268"/>
    </row>
    <row r="17" spans="1:52" s="13" customFormat="1" ht="42.75" x14ac:dyDescent="0.25">
      <c r="A17" s="85" t="s">
        <v>134</v>
      </c>
      <c r="B17" s="40" t="s">
        <v>46</v>
      </c>
      <c r="C17" s="85" t="s">
        <v>32</v>
      </c>
      <c r="D17" s="40"/>
      <c r="E17" s="89">
        <v>0.25</v>
      </c>
      <c r="F17" s="90">
        <v>0.25</v>
      </c>
      <c r="G17" s="132">
        <v>0.2072</v>
      </c>
      <c r="H17" s="90">
        <v>0.25</v>
      </c>
      <c r="I17" s="225">
        <v>0.14499999999999999</v>
      </c>
      <c r="J17" s="238">
        <v>0.1305</v>
      </c>
      <c r="K17" s="90">
        <v>0.25</v>
      </c>
      <c r="L17" s="40"/>
      <c r="M17" s="90">
        <v>0.25</v>
      </c>
      <c r="N17" s="40"/>
      <c r="O17" s="23">
        <f>G17+J17</f>
        <v>0.3377</v>
      </c>
      <c r="P17" s="23">
        <f>J17/H17</f>
        <v>0.52200000000000002</v>
      </c>
      <c r="Q17" s="34">
        <v>1</v>
      </c>
      <c r="R17" s="268"/>
    </row>
    <row r="18" spans="1:52" s="13" customFormat="1" ht="71.25" x14ac:dyDescent="0.25">
      <c r="A18" s="85" t="s">
        <v>135</v>
      </c>
      <c r="B18" s="40" t="s">
        <v>45</v>
      </c>
      <c r="C18" s="85" t="s">
        <v>41</v>
      </c>
      <c r="D18" s="40"/>
      <c r="E18" s="85">
        <v>12</v>
      </c>
      <c r="F18" s="85">
        <v>2</v>
      </c>
      <c r="G18" s="40">
        <v>2</v>
      </c>
      <c r="H18" s="85">
        <v>2</v>
      </c>
      <c r="I18" s="226">
        <v>3</v>
      </c>
      <c r="J18" s="184">
        <v>5</v>
      </c>
      <c r="K18" s="85">
        <v>4</v>
      </c>
      <c r="L18" s="40"/>
      <c r="M18" s="85">
        <v>4</v>
      </c>
      <c r="N18" s="40"/>
      <c r="O18" s="114">
        <f>G18+J18+L18+N18</f>
        <v>7</v>
      </c>
      <c r="P18" s="23">
        <v>1</v>
      </c>
      <c r="Q18" s="34">
        <f t="shared" si="0"/>
        <v>0.58333333333333337</v>
      </c>
      <c r="R18" s="268"/>
    </row>
    <row r="19" spans="1:52" s="13" customFormat="1" ht="28.5" x14ac:dyDescent="0.25">
      <c r="A19" s="85" t="s">
        <v>136</v>
      </c>
      <c r="B19" s="40" t="s">
        <v>46</v>
      </c>
      <c r="C19" s="85" t="s">
        <v>41</v>
      </c>
      <c r="D19" s="40"/>
      <c r="E19" s="85">
        <v>30</v>
      </c>
      <c r="F19" s="85">
        <v>28</v>
      </c>
      <c r="G19" s="40">
        <v>33</v>
      </c>
      <c r="H19" s="86">
        <v>30</v>
      </c>
      <c r="I19" s="226">
        <v>18</v>
      </c>
      <c r="J19" s="184">
        <v>31</v>
      </c>
      <c r="K19" s="86">
        <v>30</v>
      </c>
      <c r="L19" s="40"/>
      <c r="M19" s="86">
        <v>30</v>
      </c>
      <c r="N19" s="40"/>
      <c r="O19" s="114">
        <f>J19</f>
        <v>31</v>
      </c>
      <c r="P19" s="23">
        <v>1</v>
      </c>
      <c r="Q19" s="34">
        <v>1</v>
      </c>
      <c r="R19" s="268"/>
    </row>
    <row r="20" spans="1:52" s="13" customFormat="1" ht="42.75" x14ac:dyDescent="0.25">
      <c r="A20" s="85" t="s">
        <v>137</v>
      </c>
      <c r="B20" s="40" t="s">
        <v>46</v>
      </c>
      <c r="C20" s="85" t="s">
        <v>32</v>
      </c>
      <c r="D20" s="40"/>
      <c r="E20" s="89">
        <v>0.2</v>
      </c>
      <c r="F20" s="89">
        <v>0.2</v>
      </c>
      <c r="G20" s="132" t="s">
        <v>187</v>
      </c>
      <c r="H20" s="90">
        <v>0.2</v>
      </c>
      <c r="I20" s="227">
        <v>0.105</v>
      </c>
      <c r="J20" s="238">
        <v>0.1236</v>
      </c>
      <c r="K20" s="90">
        <v>0.2</v>
      </c>
      <c r="L20" s="140"/>
      <c r="M20" s="90">
        <v>0.2</v>
      </c>
      <c r="N20" s="140"/>
      <c r="O20" s="23">
        <f>J20</f>
        <v>0.1236</v>
      </c>
      <c r="P20" s="23">
        <f>J20/H20</f>
        <v>0.61799999999999999</v>
      </c>
      <c r="Q20" s="34">
        <f t="shared" si="0"/>
        <v>0.61799999999999999</v>
      </c>
      <c r="R20" s="268"/>
    </row>
    <row r="21" spans="1:52" s="13" customFormat="1" ht="28.5" x14ac:dyDescent="0.25">
      <c r="A21" s="86" t="s">
        <v>138</v>
      </c>
      <c r="B21" s="40" t="s">
        <v>46</v>
      </c>
      <c r="C21" s="85" t="s">
        <v>32</v>
      </c>
      <c r="D21" s="40"/>
      <c r="E21" s="89">
        <v>0.4</v>
      </c>
      <c r="F21" s="89">
        <v>0.4</v>
      </c>
      <c r="G21" s="132">
        <v>0.56579999999999997</v>
      </c>
      <c r="H21" s="90">
        <v>0.4</v>
      </c>
      <c r="I21" s="225">
        <v>0.40400000000000003</v>
      </c>
      <c r="J21" s="238">
        <v>0.39100000000000001</v>
      </c>
      <c r="K21" s="90">
        <v>0.4</v>
      </c>
      <c r="L21" s="40"/>
      <c r="M21" s="90">
        <v>0.4</v>
      </c>
      <c r="N21" s="40"/>
      <c r="O21" s="23">
        <f>J21</f>
        <v>0.39100000000000001</v>
      </c>
      <c r="P21" s="23">
        <f>J21/H21</f>
        <v>0.97750000000000004</v>
      </c>
      <c r="Q21" s="34">
        <v>1</v>
      </c>
      <c r="R21" s="268"/>
    </row>
    <row r="22" spans="1:52" s="13" customFormat="1" ht="28.5" x14ac:dyDescent="0.25">
      <c r="A22" s="86" t="s">
        <v>139</v>
      </c>
      <c r="B22" s="40" t="s">
        <v>46</v>
      </c>
      <c r="C22" s="85" t="s">
        <v>41</v>
      </c>
      <c r="D22" s="40"/>
      <c r="E22" s="86">
        <v>2000</v>
      </c>
      <c r="F22" s="85">
        <v>500</v>
      </c>
      <c r="G22" s="40">
        <v>500</v>
      </c>
      <c r="H22" s="86">
        <v>500</v>
      </c>
      <c r="I22" s="226">
        <v>250</v>
      </c>
      <c r="J22" s="184">
        <v>550</v>
      </c>
      <c r="K22" s="86">
        <v>500</v>
      </c>
      <c r="L22" s="40"/>
      <c r="M22" s="86">
        <v>500</v>
      </c>
      <c r="N22" s="40"/>
      <c r="O22" s="114">
        <f>G22+J22+L22+N22</f>
        <v>1050</v>
      </c>
      <c r="P22" s="23">
        <v>1</v>
      </c>
      <c r="Q22" s="34">
        <f t="shared" si="0"/>
        <v>0.52500000000000002</v>
      </c>
      <c r="R22" s="268"/>
    </row>
    <row r="23" spans="1:52" s="13" customFormat="1" ht="42.75" x14ac:dyDescent="0.25">
      <c r="A23" s="85" t="s">
        <v>140</v>
      </c>
      <c r="B23" s="40" t="s">
        <v>46</v>
      </c>
      <c r="C23" s="85" t="s">
        <v>41</v>
      </c>
      <c r="D23" s="40"/>
      <c r="E23" s="85">
        <v>1</v>
      </c>
      <c r="F23" s="85">
        <v>0</v>
      </c>
      <c r="G23" s="40">
        <v>0</v>
      </c>
      <c r="H23" s="86">
        <v>1</v>
      </c>
      <c r="I23" s="226">
        <v>0</v>
      </c>
      <c r="J23" s="184">
        <v>1</v>
      </c>
      <c r="K23" s="86">
        <v>0</v>
      </c>
      <c r="L23" s="40"/>
      <c r="M23" s="86">
        <v>0</v>
      </c>
      <c r="N23" s="40"/>
      <c r="O23" s="114">
        <f>J23</f>
        <v>1</v>
      </c>
      <c r="P23" s="23">
        <f t="shared" si="1"/>
        <v>1</v>
      </c>
      <c r="Q23" s="34">
        <f t="shared" si="0"/>
        <v>1</v>
      </c>
      <c r="R23" s="269"/>
    </row>
    <row r="24" spans="1:52" s="13" customFormat="1" x14ac:dyDescent="0.25">
      <c r="B24" s="16"/>
      <c r="C24" s="16"/>
      <c r="D24" s="16"/>
      <c r="E24" s="16"/>
      <c r="F24" s="16"/>
      <c r="G24" s="16"/>
      <c r="H24" s="16"/>
      <c r="I24" s="218"/>
      <c r="J24" s="180"/>
      <c r="K24" s="16"/>
      <c r="L24" s="16"/>
      <c r="M24" s="16"/>
      <c r="N24" s="16"/>
      <c r="O24" s="16"/>
      <c r="P24" s="16"/>
      <c r="Q24" s="35"/>
      <c r="R24" s="16"/>
    </row>
    <row r="25" spans="1:52" s="13" customFormat="1" ht="60" x14ac:dyDescent="0.25">
      <c r="A25" s="143" t="s">
        <v>190</v>
      </c>
      <c r="B25" s="140">
        <f>SUM(P11:P23)/13</f>
        <v>0.93211538461538457</v>
      </c>
      <c r="C25" s="16"/>
      <c r="D25" s="150" t="s">
        <v>188</v>
      </c>
      <c r="E25" s="198">
        <f>SUM(Q11:Q23)/13</f>
        <v>0.80103495330960128</v>
      </c>
      <c r="F25" s="16"/>
      <c r="G25" s="16"/>
      <c r="H25" s="16"/>
      <c r="I25" s="218"/>
      <c r="J25" s="180"/>
      <c r="K25" s="16"/>
      <c r="L25" s="16"/>
      <c r="M25" s="16"/>
      <c r="N25" s="16"/>
      <c r="O25" s="16"/>
      <c r="P25" s="16"/>
      <c r="Q25" s="35"/>
      <c r="R25" s="16"/>
    </row>
    <row r="26" spans="1:52" s="13" customFormat="1" ht="60" x14ac:dyDescent="0.25">
      <c r="A26" s="143" t="s">
        <v>191</v>
      </c>
      <c r="B26" s="140">
        <f>B25*0.1</f>
        <v>9.3211538461538457E-2</v>
      </c>
      <c r="C26" s="16"/>
      <c r="D26" s="150" t="s">
        <v>196</v>
      </c>
      <c r="E26" s="198">
        <f>E25*0.1</f>
        <v>8.0103495330960131E-2</v>
      </c>
      <c r="F26" s="16"/>
      <c r="G26" s="16"/>
      <c r="H26" s="16"/>
      <c r="I26" s="218"/>
      <c r="J26" s="180"/>
      <c r="K26" s="16"/>
      <c r="L26" s="16"/>
      <c r="M26" s="16"/>
      <c r="N26" s="16"/>
      <c r="O26" s="16"/>
      <c r="P26" s="16"/>
      <c r="Q26" s="35"/>
      <c r="R26" s="16"/>
    </row>
    <row r="27" spans="1:52" s="13" customFormat="1" x14ac:dyDescent="0.25">
      <c r="B27" s="16"/>
      <c r="C27" s="16"/>
      <c r="D27" s="16"/>
      <c r="E27" s="16"/>
      <c r="F27" s="16"/>
      <c r="G27" s="16"/>
      <c r="H27" s="16"/>
      <c r="I27" s="218"/>
      <c r="J27" s="180"/>
      <c r="K27" s="16"/>
      <c r="L27" s="16"/>
      <c r="M27" s="16"/>
      <c r="N27" s="16"/>
      <c r="O27" s="16"/>
      <c r="P27" s="16"/>
      <c r="Q27" s="35"/>
      <c r="R27" s="16"/>
      <c r="AQ27"/>
      <c r="AR27"/>
      <c r="AS27"/>
      <c r="AT27"/>
      <c r="AU27"/>
      <c r="AV27"/>
      <c r="AW27"/>
      <c r="AX27"/>
      <c r="AY27"/>
      <c r="AZ27"/>
    </row>
    <row r="28" spans="1:52" s="13" customFormat="1" x14ac:dyDescent="0.25">
      <c r="B28" s="16"/>
      <c r="C28" s="16"/>
      <c r="D28" s="16"/>
      <c r="E28" s="16"/>
      <c r="F28" s="16"/>
      <c r="G28" s="16"/>
      <c r="H28" s="16"/>
      <c r="I28" s="218"/>
      <c r="J28" s="180"/>
      <c r="K28" s="16"/>
      <c r="L28" s="16"/>
      <c r="M28" s="16"/>
      <c r="N28" s="16"/>
      <c r="O28" s="16"/>
      <c r="P28" s="16"/>
      <c r="Q28" s="35"/>
      <c r="R28" s="16"/>
      <c r="AQ28"/>
      <c r="AR28"/>
      <c r="AS28"/>
      <c r="AT28"/>
      <c r="AU28"/>
      <c r="AV28"/>
      <c r="AW28"/>
      <c r="AX28"/>
      <c r="AY28"/>
      <c r="AZ28"/>
    </row>
    <row r="29" spans="1:52" s="13" customFormat="1" x14ac:dyDescent="0.25">
      <c r="B29" s="16"/>
      <c r="C29" s="16"/>
      <c r="D29" s="16"/>
      <c r="E29" s="16"/>
      <c r="F29" s="16"/>
      <c r="G29" s="16"/>
      <c r="H29" s="16"/>
      <c r="I29" s="218"/>
      <c r="J29" s="180"/>
      <c r="K29" s="16"/>
      <c r="L29" s="16"/>
      <c r="M29" s="16"/>
      <c r="N29" s="16"/>
      <c r="O29" s="16"/>
      <c r="P29" s="16"/>
      <c r="Q29" s="35"/>
      <c r="R29" s="16"/>
      <c r="AQ29"/>
      <c r="AR29"/>
      <c r="AS29"/>
      <c r="AT29"/>
      <c r="AU29"/>
      <c r="AV29"/>
      <c r="AW29"/>
      <c r="AX29"/>
      <c r="AY29"/>
      <c r="AZ29"/>
    </row>
    <row r="30" spans="1:52" s="13" customFormat="1" x14ac:dyDescent="0.25">
      <c r="B30" s="16"/>
      <c r="C30" s="16"/>
      <c r="D30" s="16"/>
      <c r="E30" s="16"/>
      <c r="F30" s="16"/>
      <c r="G30" s="16"/>
      <c r="H30" s="16"/>
      <c r="I30" s="218"/>
      <c r="J30" s="180"/>
      <c r="K30" s="16"/>
      <c r="L30" s="16"/>
      <c r="M30" s="16"/>
      <c r="N30" s="16"/>
      <c r="O30" s="16"/>
      <c r="P30" s="16"/>
      <c r="Q30" s="35"/>
      <c r="R30" s="16"/>
      <c r="AQ30"/>
      <c r="AR30"/>
      <c r="AS30"/>
      <c r="AT30"/>
      <c r="AU30"/>
      <c r="AV30"/>
      <c r="AW30"/>
      <c r="AX30"/>
      <c r="AY30"/>
      <c r="AZ30"/>
    </row>
    <row r="31" spans="1:52" s="13" customFormat="1" x14ac:dyDescent="0.25">
      <c r="B31" s="16"/>
      <c r="C31" s="16"/>
      <c r="D31" s="16"/>
      <c r="E31" s="16"/>
      <c r="F31" s="16"/>
      <c r="G31" s="16"/>
      <c r="H31" s="16"/>
      <c r="I31" s="218"/>
      <c r="J31" s="180"/>
      <c r="K31" s="16"/>
      <c r="L31" s="16"/>
      <c r="M31" s="16"/>
      <c r="N31" s="16"/>
      <c r="O31" s="16"/>
      <c r="P31" s="16"/>
      <c r="Q31" s="35"/>
      <c r="R31" s="16"/>
      <c r="AQ31"/>
      <c r="AR31"/>
      <c r="AS31"/>
      <c r="AT31"/>
      <c r="AU31"/>
      <c r="AV31"/>
      <c r="AW31"/>
      <c r="AX31"/>
      <c r="AY31"/>
      <c r="AZ31"/>
    </row>
  </sheetData>
  <sheetProtection algorithmName="SHA-512" hashValue="1p9hgBsz92MSGry/7yhmGwdPdRGQs2IXpMbl13JlsC9eSK92Wzdnz0fL7CAZMXzRrpEYoOsUtV1ViKs9zEakHw==" saltValue="f61pUmnkKh7sNgErU32dTw==" spinCount="100000" sheet="1" objects="1" scenarios="1" selectLockedCells="1" selectUnlockedCells="1"/>
  <mergeCells count="10">
    <mergeCell ref="R11:R23"/>
    <mergeCell ref="A4:B4"/>
    <mergeCell ref="A8:R8"/>
    <mergeCell ref="A10:R10"/>
    <mergeCell ref="A3:R3"/>
    <mergeCell ref="A1:E2"/>
    <mergeCell ref="F1:R1"/>
    <mergeCell ref="F2:G2"/>
    <mergeCell ref="H2:L2"/>
    <mergeCell ref="M2:R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8"/>
  <sheetViews>
    <sheetView zoomScale="90" zoomScaleNormal="90" workbookViewId="0">
      <pane xSplit="1" ySplit="8" topLeftCell="B33" activePane="bottomRight" state="frozen"/>
      <selection pane="topRight" activeCell="B1" sqref="B1"/>
      <selection pane="bottomLeft" activeCell="A9" sqref="A9"/>
      <selection pane="bottomRight" activeCell="J40" sqref="J40"/>
    </sheetView>
  </sheetViews>
  <sheetFormatPr baseColWidth="10" defaultRowHeight="15" x14ac:dyDescent="0.25"/>
  <cols>
    <col min="1" max="1" width="36.28515625" customWidth="1"/>
    <col min="2" max="2" width="16.5703125" style="2" customWidth="1"/>
    <col min="3" max="3" width="16.140625" style="2" customWidth="1"/>
    <col min="4" max="4" width="15" style="2" customWidth="1"/>
    <col min="5" max="5" width="14.140625" style="2" customWidth="1"/>
    <col min="6" max="6" width="10.5703125" style="2" customWidth="1"/>
    <col min="7" max="7" width="9.5703125" style="2" bestFit="1" customWidth="1"/>
    <col min="8" max="8" width="10.5703125" style="2" bestFit="1" customWidth="1"/>
    <col min="9" max="9" width="10.7109375" style="219" bestFit="1" customWidth="1"/>
    <col min="10" max="10" width="9.5703125" style="180" customWidth="1"/>
    <col min="11" max="11" width="10.5703125" style="2" bestFit="1" customWidth="1"/>
    <col min="12" max="12" width="9.5703125" style="2"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6" bestFit="1" customWidth="1"/>
    <col min="18" max="18" width="23.28515625" style="2" customWidth="1"/>
    <col min="19" max="19" width="28.7109375" style="13" customWidth="1"/>
    <col min="20" max="42" width="11" style="13"/>
  </cols>
  <sheetData>
    <row r="1" spans="1:52" s="7" customFormat="1" ht="47.25" customHeight="1" x14ac:dyDescent="0.25">
      <c r="A1" s="247"/>
      <c r="B1" s="247"/>
      <c r="C1" s="247"/>
      <c r="D1" s="247"/>
      <c r="E1" s="247"/>
      <c r="F1" s="249" t="s">
        <v>13</v>
      </c>
      <c r="G1" s="249"/>
      <c r="H1" s="249"/>
      <c r="I1" s="249"/>
      <c r="J1" s="249"/>
      <c r="K1" s="249"/>
      <c r="L1" s="249"/>
      <c r="M1" s="249"/>
      <c r="N1" s="249"/>
      <c r="O1" s="249"/>
      <c r="P1" s="249"/>
      <c r="Q1" s="249"/>
      <c r="R1" s="249"/>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48"/>
      <c r="B2" s="248"/>
      <c r="C2" s="248"/>
      <c r="D2" s="248"/>
      <c r="E2" s="248"/>
      <c r="F2" s="250" t="s">
        <v>20</v>
      </c>
      <c r="G2" s="251"/>
      <c r="H2" s="250" t="s">
        <v>21</v>
      </c>
      <c r="I2" s="252"/>
      <c r="J2" s="252"/>
      <c r="K2" s="252"/>
      <c r="L2" s="251"/>
      <c r="M2" s="250" t="s">
        <v>8</v>
      </c>
      <c r="N2" s="252"/>
      <c r="O2" s="252"/>
      <c r="P2" s="252"/>
      <c r="Q2" s="252"/>
      <c r="R2" s="25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57"/>
      <c r="B3" s="258"/>
      <c r="C3" s="258"/>
      <c r="D3" s="258"/>
      <c r="E3" s="258"/>
      <c r="F3" s="258"/>
      <c r="G3" s="258"/>
      <c r="H3" s="258"/>
      <c r="I3" s="258"/>
      <c r="J3" s="258"/>
      <c r="K3" s="258"/>
      <c r="L3" s="258"/>
      <c r="M3" s="258"/>
      <c r="N3" s="258"/>
      <c r="O3" s="258"/>
      <c r="P3" s="258"/>
      <c r="Q3" s="258"/>
      <c r="R3" s="259"/>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60"/>
      <c r="B4" s="261"/>
      <c r="C4" s="8"/>
      <c r="D4" s="8"/>
      <c r="E4" s="8"/>
      <c r="F4" s="8"/>
      <c r="G4" s="8"/>
      <c r="H4" s="8"/>
      <c r="I4" s="8"/>
      <c r="J4" s="169"/>
      <c r="K4" s="8"/>
      <c r="L4" s="8"/>
      <c r="M4" s="8"/>
      <c r="N4" s="8"/>
      <c r="O4" s="8"/>
      <c r="P4" s="8"/>
      <c r="Q4" s="31"/>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70"/>
      <c r="K5" s="11"/>
      <c r="L5" s="11"/>
      <c r="M5" s="11"/>
      <c r="N5" s="11"/>
      <c r="O5" s="11"/>
      <c r="P5" s="11"/>
      <c r="Q5" s="32"/>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9" t="s">
        <v>199</v>
      </c>
      <c r="B6" s="149"/>
      <c r="C6" s="149"/>
      <c r="D6" s="149"/>
      <c r="E6" s="149"/>
      <c r="F6" s="149"/>
      <c r="G6" s="149"/>
      <c r="H6" s="149"/>
      <c r="I6" s="209"/>
      <c r="J6" s="171"/>
      <c r="K6" s="149"/>
      <c r="L6" s="149"/>
      <c r="M6" s="149"/>
      <c r="N6" s="149"/>
      <c r="O6" s="149"/>
      <c r="P6" s="149"/>
      <c r="Q6" s="149"/>
      <c r="R6" s="149"/>
    </row>
    <row r="7" spans="1:52" s="4" customFormat="1" ht="42.75" customHeight="1" x14ac:dyDescent="0.25">
      <c r="A7" s="42" t="s">
        <v>220</v>
      </c>
      <c r="B7" s="5" t="s">
        <v>5</v>
      </c>
      <c r="C7" s="3" t="s">
        <v>7</v>
      </c>
      <c r="D7" s="3" t="s">
        <v>6</v>
      </c>
      <c r="E7" s="3" t="s">
        <v>14</v>
      </c>
      <c r="F7" s="3" t="s">
        <v>10</v>
      </c>
      <c r="G7" s="157" t="s">
        <v>11</v>
      </c>
      <c r="H7" s="3" t="s">
        <v>15</v>
      </c>
      <c r="I7" s="3" t="s">
        <v>197</v>
      </c>
      <c r="J7" s="172" t="s">
        <v>198</v>
      </c>
      <c r="K7" s="3" t="s">
        <v>16</v>
      </c>
      <c r="L7" s="3" t="s">
        <v>17</v>
      </c>
      <c r="M7" s="3" t="s">
        <v>18</v>
      </c>
      <c r="N7" s="3" t="s">
        <v>19</v>
      </c>
      <c r="O7" s="3" t="s">
        <v>3</v>
      </c>
      <c r="P7" s="3" t="s">
        <v>12</v>
      </c>
      <c r="Q7" s="33"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customHeight="1" x14ac:dyDescent="0.25">
      <c r="A8" s="107" t="s">
        <v>0</v>
      </c>
      <c r="B8" s="108"/>
      <c r="C8" s="108"/>
      <c r="D8" s="108"/>
      <c r="E8" s="108"/>
      <c r="F8" s="108"/>
      <c r="G8" s="108"/>
      <c r="H8" s="108"/>
      <c r="I8" s="107"/>
      <c r="J8" s="108"/>
      <c r="K8" s="108"/>
      <c r="L8" s="108"/>
      <c r="M8" s="108"/>
      <c r="N8" s="108"/>
      <c r="O8" s="108"/>
      <c r="P8" s="108"/>
      <c r="Q8" s="108"/>
      <c r="R8" s="108"/>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15" customHeight="1" x14ac:dyDescent="0.25">
      <c r="A9" s="29" t="s">
        <v>141</v>
      </c>
      <c r="B9" s="24" t="s">
        <v>46</v>
      </c>
      <c r="C9" s="24" t="s">
        <v>41</v>
      </c>
      <c r="D9" s="24">
        <v>1</v>
      </c>
      <c r="E9" s="21">
        <v>4</v>
      </c>
      <c r="F9" s="21"/>
      <c r="G9" s="24">
        <v>1</v>
      </c>
      <c r="H9" s="21"/>
      <c r="I9" s="27">
        <v>1</v>
      </c>
      <c r="J9" s="183">
        <v>1</v>
      </c>
      <c r="K9" s="21"/>
      <c r="L9" s="21"/>
      <c r="M9" s="21"/>
      <c r="N9" s="20"/>
      <c r="O9" s="24">
        <f>G9+J9+L9+N9</f>
        <v>2</v>
      </c>
      <c r="P9" s="23">
        <f>J9/E9</f>
        <v>0.25</v>
      </c>
      <c r="Q9" s="34">
        <f>O9/E9</f>
        <v>0.5</v>
      </c>
      <c r="R9" s="277" t="s">
        <v>165</v>
      </c>
      <c r="S9" s="18"/>
      <c r="T9" s="18"/>
      <c r="U9" s="18"/>
      <c r="V9" s="18"/>
      <c r="W9" s="18"/>
      <c r="X9" s="18"/>
      <c r="Y9" s="18"/>
      <c r="Z9" s="18"/>
      <c r="AA9" s="18"/>
      <c r="AB9" s="18"/>
      <c r="AC9" s="18"/>
      <c r="AD9" s="18"/>
      <c r="AE9" s="18"/>
      <c r="AF9" s="18"/>
      <c r="AG9" s="18"/>
      <c r="AH9" s="18"/>
      <c r="AI9" s="18"/>
    </row>
    <row r="10" spans="1:52" ht="15.75" x14ac:dyDescent="0.25">
      <c r="A10" s="109" t="s">
        <v>1</v>
      </c>
      <c r="B10" s="110"/>
      <c r="C10" s="110"/>
      <c r="D10" s="110"/>
      <c r="E10" s="110"/>
      <c r="F10" s="110"/>
      <c r="G10" s="110"/>
      <c r="H10" s="110"/>
      <c r="I10" s="109"/>
      <c r="J10" s="109"/>
      <c r="K10" s="110"/>
      <c r="L10" s="110"/>
      <c r="M10" s="110"/>
      <c r="N10" s="110"/>
      <c r="O10" s="110"/>
      <c r="P10" s="110"/>
      <c r="Q10" s="110"/>
      <c r="R10" s="277"/>
    </row>
    <row r="11" spans="1:52" ht="28.5" x14ac:dyDescent="0.25">
      <c r="A11" s="102" t="s">
        <v>142</v>
      </c>
      <c r="B11" s="21" t="s">
        <v>45</v>
      </c>
      <c r="C11" s="101" t="s">
        <v>41</v>
      </c>
      <c r="D11" s="24">
        <v>2</v>
      </c>
      <c r="E11" s="101">
        <v>8</v>
      </c>
      <c r="F11" s="101">
        <v>2</v>
      </c>
      <c r="G11" s="24">
        <v>2</v>
      </c>
      <c r="H11" s="101">
        <v>2</v>
      </c>
      <c r="I11" s="27">
        <v>0</v>
      </c>
      <c r="J11" s="183">
        <v>2</v>
      </c>
      <c r="K11" s="101">
        <v>2</v>
      </c>
      <c r="L11" s="26"/>
      <c r="M11" s="101">
        <v>2</v>
      </c>
      <c r="N11" s="26"/>
      <c r="O11" s="24">
        <f>G11+J11+L11+N11</f>
        <v>4</v>
      </c>
      <c r="P11" s="23">
        <f>J11/H11</f>
        <v>1</v>
      </c>
      <c r="Q11" s="34">
        <f>O11/E11</f>
        <v>0.5</v>
      </c>
      <c r="R11" s="277"/>
    </row>
    <row r="12" spans="1:52" ht="28.5" x14ac:dyDescent="0.25">
      <c r="A12" s="102" t="s">
        <v>143</v>
      </c>
      <c r="B12" s="21" t="s">
        <v>45</v>
      </c>
      <c r="C12" s="101" t="s">
        <v>41</v>
      </c>
      <c r="D12" s="24">
        <v>2</v>
      </c>
      <c r="E12" s="101">
        <v>8</v>
      </c>
      <c r="F12" s="101">
        <v>2</v>
      </c>
      <c r="G12" s="24">
        <v>2</v>
      </c>
      <c r="H12" s="101">
        <v>2</v>
      </c>
      <c r="I12" s="27">
        <v>0</v>
      </c>
      <c r="J12" s="183">
        <v>2</v>
      </c>
      <c r="K12" s="101">
        <v>2</v>
      </c>
      <c r="L12" s="26"/>
      <c r="M12" s="101">
        <v>2</v>
      </c>
      <c r="N12" s="26"/>
      <c r="O12" s="24">
        <f>G12+J12+L12+N12</f>
        <v>4</v>
      </c>
      <c r="P12" s="23">
        <f>J12/H12</f>
        <v>1</v>
      </c>
      <c r="Q12" s="34">
        <f>O12/E12</f>
        <v>0.5</v>
      </c>
      <c r="R12" s="277"/>
    </row>
    <row r="13" spans="1:52" ht="42.75" x14ac:dyDescent="0.25">
      <c r="A13" s="102" t="s">
        <v>144</v>
      </c>
      <c r="B13" s="24" t="s">
        <v>46</v>
      </c>
      <c r="C13" s="101" t="s">
        <v>41</v>
      </c>
      <c r="D13" s="26">
        <v>0</v>
      </c>
      <c r="E13" s="101">
        <v>1</v>
      </c>
      <c r="F13" s="101">
        <v>0</v>
      </c>
      <c r="G13" s="113">
        <v>0</v>
      </c>
      <c r="H13" s="101">
        <v>1</v>
      </c>
      <c r="I13" s="228">
        <v>0.84</v>
      </c>
      <c r="J13" s="204">
        <v>0.98</v>
      </c>
      <c r="K13" s="101">
        <v>0</v>
      </c>
      <c r="L13" s="26"/>
      <c r="M13" s="101">
        <v>0</v>
      </c>
      <c r="N13" s="26"/>
      <c r="O13" s="158">
        <f>G13+J13+L13+N13</f>
        <v>0.98</v>
      </c>
      <c r="P13" s="23">
        <f>J13/H13</f>
        <v>0.98</v>
      </c>
      <c r="Q13" s="34">
        <f>O13/E13</f>
        <v>0.98</v>
      </c>
      <c r="R13" s="277"/>
    </row>
    <row r="14" spans="1:52" s="1" customFormat="1" ht="15.75" x14ac:dyDescent="0.25">
      <c r="A14" s="275" t="s">
        <v>221</v>
      </c>
      <c r="B14" s="272"/>
      <c r="C14" s="272"/>
      <c r="D14" s="272"/>
      <c r="E14" s="272"/>
      <c r="F14" s="272"/>
      <c r="G14" s="272"/>
      <c r="H14" s="272"/>
      <c r="I14" s="272"/>
      <c r="J14" s="272"/>
      <c r="K14" s="272"/>
      <c r="L14" s="272"/>
      <c r="M14" s="272"/>
      <c r="N14" s="272"/>
      <c r="O14" s="272"/>
      <c r="P14" s="272"/>
      <c r="Q14" s="272"/>
      <c r="R14" s="272"/>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52" s="1" customFormat="1" ht="15.75" x14ac:dyDescent="0.25">
      <c r="A15" s="253" t="s">
        <v>0</v>
      </c>
      <c r="B15" s="254"/>
      <c r="C15" s="254"/>
      <c r="D15" s="254"/>
      <c r="E15" s="254"/>
      <c r="F15" s="254"/>
      <c r="G15" s="254"/>
      <c r="H15" s="254"/>
      <c r="I15" s="254"/>
      <c r="J15" s="254"/>
      <c r="K15" s="254"/>
      <c r="L15" s="254"/>
      <c r="M15" s="254"/>
      <c r="N15" s="254"/>
      <c r="O15" s="254"/>
      <c r="P15" s="254"/>
      <c r="Q15" s="254"/>
      <c r="R15" s="254"/>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52" s="1" customFormat="1" ht="15.75" customHeight="1" x14ac:dyDescent="0.25">
      <c r="A16" s="19" t="s">
        <v>145</v>
      </c>
      <c r="B16" s="24" t="s">
        <v>46</v>
      </c>
      <c r="C16" s="24" t="s">
        <v>41</v>
      </c>
      <c r="D16" s="30">
        <v>1</v>
      </c>
      <c r="E16" s="21">
        <v>4</v>
      </c>
      <c r="F16" s="21"/>
      <c r="G16" s="24">
        <v>1</v>
      </c>
      <c r="H16" s="21"/>
      <c r="I16" s="27">
        <v>1</v>
      </c>
      <c r="J16" s="183">
        <v>1</v>
      </c>
      <c r="K16" s="21"/>
      <c r="L16" s="21"/>
      <c r="M16" s="21"/>
      <c r="N16" s="20"/>
      <c r="O16" s="24">
        <f>G16+J16+L16+N16</f>
        <v>2</v>
      </c>
      <c r="P16" s="23">
        <f>J16/E16</f>
        <v>0.25</v>
      </c>
      <c r="Q16" s="34">
        <f>O16/E16</f>
        <v>0.5</v>
      </c>
      <c r="R16" s="273" t="s">
        <v>166</v>
      </c>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1:42" s="1" customFormat="1" ht="15.75" x14ac:dyDescent="0.25">
      <c r="A17" s="109" t="s">
        <v>1</v>
      </c>
      <c r="B17" s="110"/>
      <c r="C17" s="110"/>
      <c r="D17" s="110"/>
      <c r="E17" s="110"/>
      <c r="F17" s="110"/>
      <c r="G17" s="110"/>
      <c r="H17" s="110"/>
      <c r="I17" s="109"/>
      <c r="J17" s="110"/>
      <c r="K17" s="110"/>
      <c r="L17" s="110"/>
      <c r="M17" s="110"/>
      <c r="N17" s="110"/>
      <c r="O17" s="110"/>
      <c r="P17" s="110"/>
      <c r="Q17" s="110"/>
      <c r="R17" s="273"/>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42" ht="50.25" customHeight="1" x14ac:dyDescent="0.25">
      <c r="A18" s="102" t="s">
        <v>146</v>
      </c>
      <c r="B18" s="24" t="s">
        <v>46</v>
      </c>
      <c r="C18" s="101" t="s">
        <v>41</v>
      </c>
      <c r="D18" s="26">
        <v>0</v>
      </c>
      <c r="E18" s="101">
        <v>1</v>
      </c>
      <c r="F18" s="101">
        <v>0</v>
      </c>
      <c r="G18" s="114">
        <v>0</v>
      </c>
      <c r="H18" s="101">
        <v>1</v>
      </c>
      <c r="I18" s="229">
        <v>0</v>
      </c>
      <c r="J18" s="186">
        <v>1</v>
      </c>
      <c r="K18" s="101">
        <v>0</v>
      </c>
      <c r="L18" s="22"/>
      <c r="M18" s="101">
        <v>0</v>
      </c>
      <c r="N18" s="22"/>
      <c r="O18" s="113">
        <f>J18</f>
        <v>1</v>
      </c>
      <c r="P18" s="23">
        <f>J18/H18</f>
        <v>1</v>
      </c>
      <c r="Q18" s="34">
        <f>O18/E18</f>
        <v>1</v>
      </c>
      <c r="R18" s="273"/>
    </row>
    <row r="19" spans="1:42" ht="42.75" x14ac:dyDescent="0.25">
      <c r="A19" s="102" t="s">
        <v>147</v>
      </c>
      <c r="B19" s="24" t="s">
        <v>46</v>
      </c>
      <c r="C19" s="101" t="s">
        <v>41</v>
      </c>
      <c r="D19" s="24">
        <v>0</v>
      </c>
      <c r="E19" s="101">
        <v>1</v>
      </c>
      <c r="F19" s="101">
        <v>0</v>
      </c>
      <c r="G19" s="25">
        <v>0</v>
      </c>
      <c r="H19" s="101">
        <v>1</v>
      </c>
      <c r="I19" s="27">
        <v>1</v>
      </c>
      <c r="J19" s="185">
        <v>1</v>
      </c>
      <c r="K19" s="101">
        <v>0</v>
      </c>
      <c r="L19" s="26"/>
      <c r="M19" s="101">
        <v>0</v>
      </c>
      <c r="N19" s="26"/>
      <c r="O19" s="24">
        <f>G19+J19+L19+N19</f>
        <v>1</v>
      </c>
      <c r="P19" s="23">
        <f>J19/H19</f>
        <v>1</v>
      </c>
      <c r="Q19" s="34">
        <f>O19/E19</f>
        <v>1</v>
      </c>
      <c r="R19" s="273"/>
    </row>
    <row r="20" spans="1:42" s="1" customFormat="1" ht="15.75" customHeight="1" x14ac:dyDescent="0.25">
      <c r="A20" s="275" t="s">
        <v>222</v>
      </c>
      <c r="B20" s="272"/>
      <c r="C20" s="272"/>
      <c r="D20" s="272"/>
      <c r="E20" s="272"/>
      <c r="F20" s="272"/>
      <c r="G20" s="272"/>
      <c r="H20" s="272"/>
      <c r="I20" s="272"/>
      <c r="J20" s="272"/>
      <c r="K20" s="272"/>
      <c r="L20" s="272"/>
      <c r="M20" s="272"/>
      <c r="N20" s="272"/>
      <c r="O20" s="272"/>
      <c r="P20" s="272"/>
      <c r="Q20" s="272"/>
      <c r="R20" s="272"/>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1:42" ht="15.75" x14ac:dyDescent="0.25">
      <c r="A21" s="253" t="s">
        <v>0</v>
      </c>
      <c r="B21" s="254"/>
      <c r="C21" s="254"/>
      <c r="D21" s="254"/>
      <c r="E21" s="254"/>
      <c r="F21" s="254"/>
      <c r="G21" s="254"/>
      <c r="H21" s="254"/>
      <c r="I21" s="254"/>
      <c r="J21" s="254"/>
      <c r="K21" s="254"/>
      <c r="L21" s="254"/>
      <c r="M21" s="254"/>
      <c r="N21" s="254"/>
      <c r="O21" s="254"/>
      <c r="P21" s="254"/>
      <c r="Q21" s="254"/>
      <c r="R21" s="271"/>
    </row>
    <row r="22" spans="1:42" ht="45" x14ac:dyDescent="0.25">
      <c r="A22" s="43" t="s">
        <v>148</v>
      </c>
      <c r="B22" s="49" t="s">
        <v>45</v>
      </c>
      <c r="C22" s="101" t="s">
        <v>41</v>
      </c>
      <c r="D22" s="45">
        <v>1</v>
      </c>
      <c r="E22" s="21">
        <v>4</v>
      </c>
      <c r="F22" s="39"/>
      <c r="G22" s="49">
        <v>1</v>
      </c>
      <c r="H22" s="39"/>
      <c r="I22" s="64">
        <v>1</v>
      </c>
      <c r="J22" s="173">
        <v>1</v>
      </c>
      <c r="K22" s="39"/>
      <c r="L22" s="39"/>
      <c r="M22" s="39"/>
      <c r="N22" s="39"/>
      <c r="O22" s="24">
        <f>G22+J22+L22+N22</f>
        <v>2</v>
      </c>
      <c r="P22" s="116">
        <f>J22/E22</f>
        <v>0.25</v>
      </c>
      <c r="Q22" s="34">
        <f>O22/E22</f>
        <v>0.5</v>
      </c>
      <c r="R22" s="111" t="s">
        <v>168</v>
      </c>
    </row>
    <row r="23" spans="1:42" ht="15.75" x14ac:dyDescent="0.25">
      <c r="A23" s="270" t="s">
        <v>1</v>
      </c>
      <c r="B23" s="271"/>
      <c r="C23" s="271"/>
      <c r="D23" s="271"/>
      <c r="E23" s="271"/>
      <c r="F23" s="271"/>
      <c r="G23" s="271"/>
      <c r="H23" s="271"/>
      <c r="I23" s="271"/>
      <c r="J23" s="271"/>
      <c r="K23" s="271"/>
      <c r="L23" s="271"/>
      <c r="M23" s="271"/>
      <c r="N23" s="271"/>
      <c r="O23" s="271"/>
      <c r="P23" s="271"/>
      <c r="Q23" s="271"/>
      <c r="R23" s="276"/>
    </row>
    <row r="24" spans="1:42" ht="42.75" x14ac:dyDescent="0.25">
      <c r="A24" s="105" t="s">
        <v>149</v>
      </c>
      <c r="B24" s="25" t="s">
        <v>45</v>
      </c>
      <c r="C24" s="101" t="s">
        <v>41</v>
      </c>
      <c r="D24" s="25">
        <v>41</v>
      </c>
      <c r="E24" s="101">
        <v>182</v>
      </c>
      <c r="F24" s="101">
        <v>41</v>
      </c>
      <c r="G24" s="25">
        <v>41</v>
      </c>
      <c r="H24" s="101">
        <v>44</v>
      </c>
      <c r="I24" s="25">
        <v>30</v>
      </c>
      <c r="J24" s="185">
        <v>54</v>
      </c>
      <c r="K24" s="101">
        <v>47</v>
      </c>
      <c r="L24" s="27"/>
      <c r="M24" s="101">
        <v>50</v>
      </c>
      <c r="N24" s="27"/>
      <c r="O24" s="24">
        <f>G24+J24+L24+N24</f>
        <v>95</v>
      </c>
      <c r="P24" s="23">
        <v>1</v>
      </c>
      <c r="Q24" s="34">
        <f>O24/E24</f>
        <v>0.52197802197802201</v>
      </c>
      <c r="R24" s="111" t="s">
        <v>167</v>
      </c>
    </row>
    <row r="25" spans="1:42" ht="42.75" x14ac:dyDescent="0.25">
      <c r="A25" s="105" t="s">
        <v>150</v>
      </c>
      <c r="B25" s="25" t="s">
        <v>45</v>
      </c>
      <c r="C25" s="101" t="s">
        <v>41</v>
      </c>
      <c r="D25" s="25">
        <v>3</v>
      </c>
      <c r="E25" s="101">
        <v>10</v>
      </c>
      <c r="F25" s="101">
        <v>3</v>
      </c>
      <c r="G25" s="25">
        <v>3</v>
      </c>
      <c r="H25" s="101">
        <v>2</v>
      </c>
      <c r="I25" s="27">
        <v>1</v>
      </c>
      <c r="J25" s="185">
        <v>3</v>
      </c>
      <c r="K25" s="101">
        <v>3</v>
      </c>
      <c r="L25" s="27"/>
      <c r="M25" s="101">
        <v>2</v>
      </c>
      <c r="N25" s="27"/>
      <c r="O25" s="24">
        <f>G25+J25+L25+N25</f>
        <v>6</v>
      </c>
      <c r="P25" s="23">
        <v>1</v>
      </c>
      <c r="Q25" s="34">
        <f>O25/E25</f>
        <v>0.6</v>
      </c>
      <c r="R25" s="111" t="s">
        <v>167</v>
      </c>
    </row>
    <row r="26" spans="1:42" ht="51" customHeight="1" x14ac:dyDescent="0.25">
      <c r="A26" s="102" t="s">
        <v>151</v>
      </c>
      <c r="B26" s="25" t="s">
        <v>46</v>
      </c>
      <c r="C26" s="101" t="s">
        <v>32</v>
      </c>
      <c r="D26" s="25">
        <v>0</v>
      </c>
      <c r="E26" s="103">
        <v>0.2</v>
      </c>
      <c r="F26" s="101">
        <v>0</v>
      </c>
      <c r="G26" s="25">
        <v>0</v>
      </c>
      <c r="H26" s="101">
        <v>0</v>
      </c>
      <c r="I26" s="27">
        <v>0</v>
      </c>
      <c r="J26" s="185">
        <v>0</v>
      </c>
      <c r="K26" s="103">
        <v>0.2</v>
      </c>
      <c r="L26" s="27"/>
      <c r="M26" s="103">
        <v>0</v>
      </c>
      <c r="N26" s="27"/>
      <c r="O26" s="24">
        <f>L26</f>
        <v>0</v>
      </c>
      <c r="P26" s="23">
        <v>0</v>
      </c>
      <c r="Q26" s="34">
        <f>O26/E26</f>
        <v>0</v>
      </c>
      <c r="R26" s="111" t="s">
        <v>168</v>
      </c>
    </row>
    <row r="27" spans="1:42" ht="21" customHeight="1" x14ac:dyDescent="0.25">
      <c r="A27" s="102" t="s">
        <v>152</v>
      </c>
      <c r="B27" s="25" t="s">
        <v>45</v>
      </c>
      <c r="C27" s="101" t="s">
        <v>32</v>
      </c>
      <c r="D27" s="25">
        <v>0</v>
      </c>
      <c r="E27" s="103">
        <v>1</v>
      </c>
      <c r="F27" s="103">
        <v>0.5</v>
      </c>
      <c r="G27" s="125">
        <v>0.6</v>
      </c>
      <c r="H27" s="103">
        <v>0.2</v>
      </c>
      <c r="I27" s="115">
        <v>0.2</v>
      </c>
      <c r="J27" s="187">
        <v>0.2</v>
      </c>
      <c r="K27" s="103">
        <v>0.3</v>
      </c>
      <c r="L27" s="27"/>
      <c r="M27" s="103">
        <v>0</v>
      </c>
      <c r="N27" s="27"/>
      <c r="O27" s="129">
        <f>G27+J27+L27+N27</f>
        <v>0.8</v>
      </c>
      <c r="P27" s="23">
        <f>J27/H27</f>
        <v>1</v>
      </c>
      <c r="Q27" s="34">
        <f>O27/E27</f>
        <v>0.8</v>
      </c>
      <c r="R27" s="111" t="s">
        <v>169</v>
      </c>
    </row>
    <row r="28" spans="1:42" ht="30" x14ac:dyDescent="0.25">
      <c r="A28" s="106" t="s">
        <v>153</v>
      </c>
      <c r="B28" s="25" t="s">
        <v>45</v>
      </c>
      <c r="C28" s="101" t="s">
        <v>41</v>
      </c>
      <c r="D28" s="25">
        <v>1</v>
      </c>
      <c r="E28" s="104">
        <v>4</v>
      </c>
      <c r="F28" s="104">
        <v>1</v>
      </c>
      <c r="G28" s="25">
        <v>1</v>
      </c>
      <c r="H28" s="104">
        <v>1</v>
      </c>
      <c r="I28" s="27">
        <v>1</v>
      </c>
      <c r="J28" s="185">
        <v>1</v>
      </c>
      <c r="K28" s="104">
        <v>1</v>
      </c>
      <c r="L28" s="27"/>
      <c r="M28" s="104">
        <v>1</v>
      </c>
      <c r="N28" s="27"/>
      <c r="O28" s="24">
        <f>G28+J28+L28+N28</f>
        <v>2</v>
      </c>
      <c r="P28" s="23">
        <f>J28/H28</f>
        <v>1</v>
      </c>
      <c r="Q28" s="34">
        <f>O28/E28</f>
        <v>0.5</v>
      </c>
      <c r="R28" s="111" t="s">
        <v>170</v>
      </c>
    </row>
    <row r="29" spans="1:42" ht="42.75" x14ac:dyDescent="0.25">
      <c r="A29" s="106" t="s">
        <v>154</v>
      </c>
      <c r="B29" s="25" t="s">
        <v>46</v>
      </c>
      <c r="C29" s="104" t="s">
        <v>32</v>
      </c>
      <c r="D29" s="125">
        <v>1</v>
      </c>
      <c r="E29" s="103">
        <v>1</v>
      </c>
      <c r="F29" s="103">
        <v>1</v>
      </c>
      <c r="G29" s="115">
        <v>1</v>
      </c>
      <c r="H29" s="103">
        <v>1</v>
      </c>
      <c r="I29" s="230">
        <v>0.5</v>
      </c>
      <c r="J29" s="185">
        <v>100</v>
      </c>
      <c r="K29" s="103">
        <v>1</v>
      </c>
      <c r="L29" s="27"/>
      <c r="M29" s="103">
        <v>1</v>
      </c>
      <c r="N29" s="27"/>
      <c r="O29" s="24">
        <f>J29</f>
        <v>100</v>
      </c>
      <c r="P29" s="23">
        <v>1</v>
      </c>
      <c r="Q29" s="34">
        <v>1</v>
      </c>
      <c r="R29" s="111" t="s">
        <v>171</v>
      </c>
    </row>
    <row r="30" spans="1:42" ht="28.5" x14ac:dyDescent="0.25">
      <c r="A30" s="102" t="s">
        <v>155</v>
      </c>
      <c r="B30" s="25" t="s">
        <v>45</v>
      </c>
      <c r="C30" s="101" t="s">
        <v>41</v>
      </c>
      <c r="D30" s="25"/>
      <c r="E30" s="101">
        <v>4</v>
      </c>
      <c r="F30" s="101">
        <v>1</v>
      </c>
      <c r="G30" s="25">
        <v>0</v>
      </c>
      <c r="H30" s="101">
        <v>1</v>
      </c>
      <c r="I30" s="27">
        <v>0</v>
      </c>
      <c r="J30" s="185">
        <v>0</v>
      </c>
      <c r="K30" s="101">
        <v>1</v>
      </c>
      <c r="L30" s="27"/>
      <c r="M30" s="101">
        <v>1</v>
      </c>
      <c r="N30" s="27"/>
      <c r="O30" s="24">
        <f>G30+J30+L30+N30</f>
        <v>0</v>
      </c>
      <c r="P30" s="23">
        <f>J30/H30</f>
        <v>0</v>
      </c>
      <c r="Q30" s="34">
        <f>O30/E30</f>
        <v>0</v>
      </c>
      <c r="R30" s="274" t="s">
        <v>171</v>
      </c>
    </row>
    <row r="31" spans="1:42" ht="28.5" x14ac:dyDescent="0.25">
      <c r="A31" s="106" t="s">
        <v>156</v>
      </c>
      <c r="B31" s="25" t="s">
        <v>46</v>
      </c>
      <c r="C31" s="101" t="s">
        <v>41</v>
      </c>
      <c r="D31" s="25">
        <v>0</v>
      </c>
      <c r="E31" s="101">
        <v>1</v>
      </c>
      <c r="F31" s="101">
        <v>0</v>
      </c>
      <c r="G31" s="25">
        <v>0</v>
      </c>
      <c r="H31" s="101">
        <v>1</v>
      </c>
      <c r="I31" s="27">
        <v>0.5</v>
      </c>
      <c r="J31" s="185">
        <v>0.8</v>
      </c>
      <c r="K31" s="101">
        <v>0</v>
      </c>
      <c r="L31" s="27"/>
      <c r="M31" s="101">
        <v>0</v>
      </c>
      <c r="N31" s="27"/>
      <c r="O31" s="24">
        <f>G31+J31+L31+N31</f>
        <v>0.8</v>
      </c>
      <c r="P31" s="23">
        <f>J31/H31</f>
        <v>0.8</v>
      </c>
      <c r="Q31" s="34">
        <f>O31/E31</f>
        <v>0.8</v>
      </c>
      <c r="R31" s="274"/>
    </row>
    <row r="32" spans="1:42" s="1" customFormat="1" ht="75" x14ac:dyDescent="0.25">
      <c r="A32" s="106" t="s">
        <v>157</v>
      </c>
      <c r="B32" s="25" t="s">
        <v>45</v>
      </c>
      <c r="C32" s="104" t="s">
        <v>158</v>
      </c>
      <c r="D32" s="21"/>
      <c r="E32" s="103">
        <v>0.2</v>
      </c>
      <c r="F32" s="103">
        <v>0.05</v>
      </c>
      <c r="G32" s="23">
        <v>0.05</v>
      </c>
      <c r="H32" s="103">
        <v>0.05</v>
      </c>
      <c r="I32" s="231">
        <v>0.05</v>
      </c>
      <c r="J32" s="188">
        <v>0.05</v>
      </c>
      <c r="K32" s="103">
        <v>0.05</v>
      </c>
      <c r="L32" s="28"/>
      <c r="M32" s="103">
        <v>0.05</v>
      </c>
      <c r="N32" s="22"/>
      <c r="O32" s="129">
        <f>G32+J32+L32+N32</f>
        <v>0.1</v>
      </c>
      <c r="P32" s="23">
        <f>J32/H32</f>
        <v>1</v>
      </c>
      <c r="Q32" s="34">
        <f>O32/E32</f>
        <v>0.5</v>
      </c>
      <c r="R32" s="111" t="s">
        <v>172</v>
      </c>
      <c r="S32" s="38"/>
      <c r="T32" s="15"/>
      <c r="U32" s="15"/>
      <c r="V32" s="15"/>
      <c r="W32" s="15"/>
      <c r="X32" s="15"/>
      <c r="Y32" s="15"/>
      <c r="Z32" s="15"/>
      <c r="AA32" s="15"/>
      <c r="AB32" s="15"/>
      <c r="AC32" s="15"/>
      <c r="AD32" s="15"/>
      <c r="AE32" s="15"/>
      <c r="AF32" s="15"/>
      <c r="AG32" s="15"/>
      <c r="AH32" s="15"/>
      <c r="AI32" s="15"/>
      <c r="AJ32" s="15"/>
      <c r="AK32" s="15"/>
      <c r="AL32" s="15"/>
      <c r="AM32" s="15"/>
      <c r="AN32" s="15"/>
      <c r="AO32" s="15"/>
      <c r="AP32" s="15"/>
    </row>
    <row r="33" spans="1:18" s="13" customFormat="1" ht="15.75" x14ac:dyDescent="0.25">
      <c r="A33" s="253" t="s">
        <v>223</v>
      </c>
      <c r="B33" s="254"/>
      <c r="C33" s="254"/>
      <c r="D33" s="254"/>
      <c r="E33" s="254"/>
      <c r="F33" s="254"/>
      <c r="G33" s="254"/>
      <c r="H33" s="254"/>
      <c r="I33" s="254"/>
      <c r="J33" s="254"/>
      <c r="K33" s="254"/>
      <c r="L33" s="254"/>
      <c r="M33" s="254"/>
      <c r="N33" s="254"/>
      <c r="O33" s="254"/>
      <c r="P33" s="254"/>
      <c r="Q33" s="254"/>
      <c r="R33" s="272"/>
    </row>
    <row r="34" spans="1:18" s="13" customFormat="1" ht="15.75" x14ac:dyDescent="0.25">
      <c r="A34" s="253" t="s">
        <v>9</v>
      </c>
      <c r="B34" s="254"/>
      <c r="C34" s="254"/>
      <c r="D34" s="254"/>
      <c r="E34" s="254"/>
      <c r="F34" s="254"/>
      <c r="G34" s="254"/>
      <c r="H34" s="254"/>
      <c r="I34" s="254"/>
      <c r="J34" s="254"/>
      <c r="K34" s="254"/>
      <c r="L34" s="254"/>
      <c r="M34" s="254"/>
      <c r="N34" s="254"/>
      <c r="O34" s="254"/>
      <c r="P34" s="254"/>
      <c r="Q34" s="254"/>
      <c r="R34" s="254"/>
    </row>
    <row r="35" spans="1:18" s="13" customFormat="1" ht="45" x14ac:dyDescent="0.25">
      <c r="A35" s="154" t="s">
        <v>159</v>
      </c>
      <c r="B35" s="118" t="s">
        <v>46</v>
      </c>
      <c r="C35" s="101" t="s">
        <v>41</v>
      </c>
      <c r="D35" s="40">
        <v>1</v>
      </c>
      <c r="E35" s="40">
        <v>4</v>
      </c>
      <c r="F35" s="40"/>
      <c r="G35" s="40">
        <v>1</v>
      </c>
      <c r="H35" s="40"/>
      <c r="I35" s="226">
        <v>1</v>
      </c>
      <c r="J35" s="184">
        <v>1</v>
      </c>
      <c r="K35" s="40"/>
      <c r="L35" s="40"/>
      <c r="M35" s="40"/>
      <c r="N35" s="40"/>
      <c r="O35" s="24">
        <f>G35+J35+L35+N35</f>
        <v>2</v>
      </c>
      <c r="P35" s="41">
        <f>J35/E35</f>
        <v>0.25</v>
      </c>
      <c r="Q35" s="34">
        <f>O35/E35</f>
        <v>0.5</v>
      </c>
      <c r="R35" s="112" t="s">
        <v>176</v>
      </c>
    </row>
    <row r="36" spans="1:18" s="13" customFormat="1" ht="15.75" x14ac:dyDescent="0.25">
      <c r="A36" s="270" t="s">
        <v>1</v>
      </c>
      <c r="B36" s="271"/>
      <c r="C36" s="271"/>
      <c r="D36" s="271"/>
      <c r="E36" s="271"/>
      <c r="F36" s="271"/>
      <c r="G36" s="271"/>
      <c r="H36" s="271"/>
      <c r="I36" s="271"/>
      <c r="J36" s="271"/>
      <c r="K36" s="271"/>
      <c r="L36" s="271"/>
      <c r="M36" s="271"/>
      <c r="N36" s="271"/>
      <c r="O36" s="271"/>
      <c r="P36" s="271"/>
      <c r="Q36" s="271"/>
      <c r="R36" s="271"/>
    </row>
    <row r="37" spans="1:18" s="13" customFormat="1" ht="42.75" x14ac:dyDescent="0.25">
      <c r="A37" s="106" t="s">
        <v>160</v>
      </c>
      <c r="B37" s="25" t="s">
        <v>45</v>
      </c>
      <c r="C37" s="104" t="s">
        <v>32</v>
      </c>
      <c r="D37" s="125">
        <v>0.75</v>
      </c>
      <c r="E37" s="103">
        <v>0.9</v>
      </c>
      <c r="F37" s="103">
        <v>0.85</v>
      </c>
      <c r="G37" s="125">
        <v>0.75</v>
      </c>
      <c r="H37" s="103">
        <v>0.05</v>
      </c>
      <c r="I37" s="232">
        <v>0.113</v>
      </c>
      <c r="J37" s="200">
        <v>6.7100000000000007E-2</v>
      </c>
      <c r="K37" s="103">
        <v>0</v>
      </c>
      <c r="L37" s="27"/>
      <c r="M37" s="103">
        <v>0</v>
      </c>
      <c r="N37" s="27"/>
      <c r="O37" s="23">
        <f>G37+J37+L37+N37</f>
        <v>0.81710000000000005</v>
      </c>
      <c r="P37" s="23">
        <v>1</v>
      </c>
      <c r="Q37" s="34">
        <f>O37/E37</f>
        <v>0.90788888888888897</v>
      </c>
      <c r="R37" s="274" t="s">
        <v>174</v>
      </c>
    </row>
    <row r="38" spans="1:18" s="13" customFormat="1" ht="28.5" x14ac:dyDescent="0.25">
      <c r="A38" s="105" t="s">
        <v>161</v>
      </c>
      <c r="B38" s="25" t="s">
        <v>45</v>
      </c>
      <c r="C38" s="104" t="s">
        <v>32</v>
      </c>
      <c r="D38" s="131">
        <v>0.85</v>
      </c>
      <c r="E38" s="103">
        <v>0.9</v>
      </c>
      <c r="F38" s="103">
        <v>0.85</v>
      </c>
      <c r="G38" s="126">
        <v>0.85</v>
      </c>
      <c r="H38" s="103">
        <v>0.05</v>
      </c>
      <c r="I38" s="233">
        <v>0</v>
      </c>
      <c r="J38" s="188">
        <v>0.06</v>
      </c>
      <c r="K38" s="103">
        <v>0</v>
      </c>
      <c r="L38" s="28"/>
      <c r="M38" s="103">
        <v>0</v>
      </c>
      <c r="N38" s="22"/>
      <c r="O38" s="23">
        <f>G38+J38+L38+N38</f>
        <v>0.90999999999999992</v>
      </c>
      <c r="P38" s="23">
        <v>1</v>
      </c>
      <c r="Q38" s="34">
        <v>1</v>
      </c>
      <c r="R38" s="274"/>
    </row>
    <row r="39" spans="1:18" s="13" customFormat="1" ht="28.5" x14ac:dyDescent="0.25">
      <c r="A39" s="106" t="s">
        <v>173</v>
      </c>
      <c r="B39" s="40" t="s">
        <v>46</v>
      </c>
      <c r="C39" s="104" t="s">
        <v>41</v>
      </c>
      <c r="D39" s="40">
        <v>0</v>
      </c>
      <c r="E39" s="101">
        <v>2</v>
      </c>
      <c r="F39" s="101">
        <v>0</v>
      </c>
      <c r="G39" s="40">
        <v>0</v>
      </c>
      <c r="H39" s="101">
        <v>2</v>
      </c>
      <c r="I39" s="226">
        <v>0.5</v>
      </c>
      <c r="J39" s="184">
        <v>2</v>
      </c>
      <c r="K39" s="101">
        <v>0</v>
      </c>
      <c r="L39" s="40"/>
      <c r="M39" s="101">
        <v>0</v>
      </c>
      <c r="N39" s="40"/>
      <c r="O39" s="24">
        <f>G39+J39+L39+N39</f>
        <v>2</v>
      </c>
      <c r="P39" s="23">
        <f>J39/H39</f>
        <v>1</v>
      </c>
      <c r="Q39" s="34">
        <f>O39/E39</f>
        <v>1</v>
      </c>
      <c r="R39" s="274"/>
    </row>
    <row r="40" spans="1:18" s="13" customFormat="1" ht="42.75" x14ac:dyDescent="0.25">
      <c r="A40" s="102" t="s">
        <v>162</v>
      </c>
      <c r="B40" s="40" t="s">
        <v>46</v>
      </c>
      <c r="C40" s="101" t="s">
        <v>41</v>
      </c>
      <c r="D40" s="40">
        <v>1</v>
      </c>
      <c r="E40" s="101">
        <v>4</v>
      </c>
      <c r="F40" s="101">
        <v>1</v>
      </c>
      <c r="G40" s="118">
        <v>1</v>
      </c>
      <c r="H40" s="101">
        <v>1</v>
      </c>
      <c r="I40" s="234">
        <v>1</v>
      </c>
      <c r="J40" s="189">
        <v>1</v>
      </c>
      <c r="K40" s="101">
        <v>1</v>
      </c>
      <c r="L40" s="40"/>
      <c r="M40" s="101">
        <v>1</v>
      </c>
      <c r="N40" s="40"/>
      <c r="O40" s="24">
        <f>G40+J40+L40+N40</f>
        <v>2</v>
      </c>
      <c r="P40" s="23">
        <f>J40/H40</f>
        <v>1</v>
      </c>
      <c r="Q40" s="34">
        <f>O40/E40</f>
        <v>0.5</v>
      </c>
      <c r="R40" s="111" t="s">
        <v>175</v>
      </c>
    </row>
    <row r="41" spans="1:18" s="13" customFormat="1" x14ac:dyDescent="0.25">
      <c r="B41" s="16"/>
      <c r="C41" s="37"/>
      <c r="D41" s="16"/>
      <c r="E41" s="16"/>
      <c r="F41" s="16"/>
      <c r="G41" s="16"/>
      <c r="H41" s="16"/>
      <c r="I41" s="218"/>
      <c r="J41" s="180"/>
      <c r="K41" s="16"/>
      <c r="L41" s="16"/>
      <c r="M41" s="16"/>
      <c r="N41" s="16"/>
      <c r="O41" s="16"/>
      <c r="P41" s="16"/>
      <c r="Q41" s="35"/>
      <c r="R41" s="16"/>
    </row>
    <row r="42" spans="1:18" s="13" customFormat="1" ht="60" x14ac:dyDescent="0.25">
      <c r="A42" s="143" t="s">
        <v>190</v>
      </c>
      <c r="B42" s="140">
        <f>(P11+P12+P13+P18+P19+P24+P25+P27+P28+P29+P30+P31+P32+P37+P38+P39+P40)/17</f>
        <v>0.92823529411764716</v>
      </c>
      <c r="C42" s="16"/>
      <c r="D42" s="150" t="s">
        <v>188</v>
      </c>
      <c r="E42" s="198">
        <f>(Q11+Q12+Q13+Q18+Q19+Q24+Q25+Q27+Q28+Q29+Q30+Q31+Q32+Q37+Q38+Q39+Q40)/17</f>
        <v>0.71234511240393594</v>
      </c>
      <c r="F42" s="16"/>
      <c r="G42" s="16"/>
      <c r="H42" s="16"/>
      <c r="I42" s="218"/>
      <c r="J42" s="180"/>
      <c r="K42" s="16"/>
      <c r="L42" s="16"/>
      <c r="M42" s="16"/>
      <c r="N42" s="16"/>
      <c r="O42" s="16"/>
      <c r="P42" s="16"/>
      <c r="Q42" s="35"/>
      <c r="R42" s="16"/>
    </row>
    <row r="43" spans="1:18" s="13" customFormat="1" ht="60" x14ac:dyDescent="0.25">
      <c r="A43" s="143" t="s">
        <v>191</v>
      </c>
      <c r="B43" s="147">
        <f>B42*0.1</f>
        <v>9.2823529411764721E-2</v>
      </c>
      <c r="C43" s="16"/>
      <c r="D43" s="150" t="s">
        <v>196</v>
      </c>
      <c r="E43" s="198">
        <f>E42*0.1</f>
        <v>7.1234511240393594E-2</v>
      </c>
      <c r="F43" s="16"/>
      <c r="G43" s="16"/>
      <c r="H43" s="16"/>
      <c r="I43" s="218"/>
      <c r="J43" s="180"/>
      <c r="K43" s="16"/>
      <c r="L43" s="16"/>
      <c r="M43" s="16"/>
      <c r="N43" s="16"/>
      <c r="O43" s="16"/>
      <c r="P43" s="16"/>
      <c r="Q43" s="35"/>
      <c r="R43" s="16"/>
    </row>
    <row r="44" spans="1:18" s="13" customFormat="1" x14ac:dyDescent="0.25">
      <c r="B44" s="16"/>
      <c r="C44" s="16"/>
      <c r="D44" s="16"/>
      <c r="E44" s="16"/>
      <c r="F44" s="16"/>
      <c r="G44" s="16"/>
      <c r="H44" s="16"/>
      <c r="I44" s="218"/>
      <c r="J44" s="180"/>
      <c r="K44" s="16"/>
      <c r="L44" s="16"/>
      <c r="M44" s="16"/>
      <c r="N44" s="16"/>
      <c r="O44" s="16"/>
      <c r="P44" s="16"/>
      <c r="Q44" s="35"/>
      <c r="R44" s="16"/>
    </row>
    <row r="45" spans="1:18" s="13" customFormat="1" x14ac:dyDescent="0.25">
      <c r="B45" s="16"/>
      <c r="C45" s="16"/>
      <c r="D45" s="16"/>
      <c r="E45" s="16"/>
      <c r="F45" s="16"/>
      <c r="G45" s="16"/>
      <c r="H45" s="16"/>
      <c r="I45" s="218"/>
      <c r="J45" s="180"/>
      <c r="K45" s="16"/>
      <c r="L45" s="16"/>
      <c r="M45" s="16"/>
      <c r="N45" s="16"/>
      <c r="O45" s="16"/>
      <c r="P45" s="16"/>
      <c r="Q45" s="35"/>
      <c r="R45" s="16"/>
    </row>
    <row r="46" spans="1:18" s="13" customFormat="1" x14ac:dyDescent="0.25">
      <c r="B46" s="16"/>
      <c r="C46" s="16"/>
      <c r="D46" s="16"/>
      <c r="E46" s="16"/>
      <c r="F46" s="16"/>
      <c r="G46" s="16"/>
      <c r="H46" s="16"/>
      <c r="I46" s="218"/>
      <c r="J46" s="180"/>
      <c r="K46" s="16"/>
      <c r="L46" s="16"/>
      <c r="M46" s="16"/>
      <c r="N46" s="16"/>
      <c r="O46" s="16"/>
      <c r="P46" s="16"/>
      <c r="Q46" s="35"/>
      <c r="R46" s="16"/>
    </row>
    <row r="47" spans="1:18" s="13" customFormat="1" x14ac:dyDescent="0.25">
      <c r="B47" s="16"/>
      <c r="C47" s="16"/>
      <c r="D47" s="16"/>
      <c r="E47" s="16"/>
      <c r="F47" s="16"/>
      <c r="G47" s="16"/>
      <c r="H47" s="16"/>
      <c r="I47" s="218"/>
      <c r="J47" s="180"/>
      <c r="K47" s="16"/>
      <c r="L47" s="16"/>
      <c r="M47" s="16"/>
      <c r="N47" s="16"/>
      <c r="O47" s="16"/>
      <c r="P47" s="16"/>
      <c r="Q47" s="35"/>
      <c r="R47" s="16"/>
    </row>
    <row r="48" spans="1:18" s="13" customFormat="1" x14ac:dyDescent="0.25">
      <c r="B48" s="16"/>
      <c r="C48" s="16"/>
      <c r="D48" s="16"/>
      <c r="E48" s="16"/>
      <c r="F48" s="16"/>
      <c r="G48" s="16"/>
      <c r="H48" s="16"/>
      <c r="I48" s="218"/>
      <c r="J48" s="180"/>
      <c r="K48" s="16"/>
      <c r="L48" s="16"/>
      <c r="M48" s="16"/>
      <c r="N48" s="16"/>
      <c r="O48" s="16"/>
      <c r="P48" s="16"/>
      <c r="Q48" s="35"/>
      <c r="R48" s="16"/>
    </row>
    <row r="49" spans="1:18" s="13" customFormat="1" x14ac:dyDescent="0.25">
      <c r="B49" s="16"/>
      <c r="C49" s="16"/>
      <c r="D49" s="16"/>
      <c r="E49" s="16"/>
      <c r="F49" s="16"/>
      <c r="G49" s="16"/>
      <c r="H49" s="16"/>
      <c r="I49" s="218"/>
      <c r="J49" s="180"/>
      <c r="K49" s="16"/>
      <c r="L49" s="16"/>
      <c r="M49" s="16"/>
      <c r="N49" s="16"/>
      <c r="O49" s="16"/>
      <c r="P49" s="16"/>
      <c r="Q49" s="35"/>
      <c r="R49" s="16"/>
    </row>
    <row r="50" spans="1:18" s="13" customFormat="1" x14ac:dyDescent="0.25">
      <c r="B50" s="16"/>
      <c r="C50" s="16"/>
      <c r="D50" s="16"/>
      <c r="E50" s="16"/>
      <c r="F50" s="16"/>
      <c r="G50" s="16"/>
      <c r="H50" s="16"/>
      <c r="I50" s="218"/>
      <c r="J50" s="180"/>
      <c r="K50" s="16"/>
      <c r="L50" s="16"/>
      <c r="M50" s="16"/>
      <c r="N50" s="16"/>
      <c r="O50" s="16"/>
      <c r="P50" s="16"/>
      <c r="Q50" s="35"/>
      <c r="R50" s="16"/>
    </row>
    <row r="51" spans="1:18" s="13" customFormat="1" x14ac:dyDescent="0.25">
      <c r="B51" s="16"/>
      <c r="C51" s="16"/>
      <c r="D51" s="16"/>
      <c r="E51" s="16"/>
      <c r="F51" s="16"/>
      <c r="G51" s="16"/>
      <c r="H51" s="16"/>
      <c r="I51" s="218"/>
      <c r="J51" s="180"/>
      <c r="K51" s="16"/>
      <c r="L51" s="16"/>
      <c r="M51" s="16"/>
      <c r="N51" s="16"/>
      <c r="O51" s="16"/>
      <c r="P51" s="16"/>
      <c r="Q51" s="35"/>
      <c r="R51" s="16"/>
    </row>
    <row r="52" spans="1:18" s="13" customFormat="1" x14ac:dyDescent="0.25">
      <c r="B52" s="16"/>
      <c r="C52" s="16"/>
      <c r="D52" s="16"/>
      <c r="E52" s="16"/>
      <c r="F52" s="16"/>
      <c r="G52" s="16"/>
      <c r="H52" s="16"/>
      <c r="I52" s="218"/>
      <c r="J52" s="180"/>
      <c r="K52" s="16"/>
      <c r="L52" s="16"/>
      <c r="M52" s="16"/>
      <c r="N52" s="16"/>
      <c r="O52" s="16"/>
      <c r="P52" s="16"/>
      <c r="Q52" s="35"/>
      <c r="R52" s="16"/>
    </row>
    <row r="53" spans="1:18" s="13" customFormat="1" x14ac:dyDescent="0.25">
      <c r="B53" s="16"/>
      <c r="C53" s="16"/>
      <c r="D53" s="16"/>
      <c r="E53" s="16"/>
      <c r="F53" s="16"/>
      <c r="G53" s="16"/>
      <c r="H53" s="16"/>
      <c r="I53" s="218"/>
      <c r="J53" s="180"/>
      <c r="K53" s="16"/>
      <c r="L53" s="16"/>
      <c r="M53" s="16"/>
      <c r="N53" s="16"/>
      <c r="O53" s="16"/>
      <c r="P53" s="16"/>
      <c r="Q53" s="35"/>
      <c r="R53" s="16"/>
    </row>
    <row r="54" spans="1:18" x14ac:dyDescent="0.25">
      <c r="A54" s="13"/>
      <c r="B54" s="16"/>
      <c r="C54" s="16"/>
      <c r="D54" s="16"/>
      <c r="E54" s="16"/>
      <c r="F54" s="16"/>
      <c r="G54" s="16"/>
      <c r="H54" s="16"/>
      <c r="I54" s="218"/>
      <c r="K54" s="16"/>
      <c r="L54" s="16"/>
      <c r="M54" s="16"/>
      <c r="N54" s="16"/>
      <c r="O54" s="16"/>
      <c r="P54" s="16"/>
      <c r="Q54" s="35"/>
      <c r="R54" s="16"/>
    </row>
    <row r="55" spans="1:18" x14ac:dyDescent="0.25">
      <c r="A55" s="13"/>
      <c r="B55" s="16"/>
      <c r="C55" s="16"/>
      <c r="D55" s="16"/>
      <c r="E55" s="16"/>
      <c r="F55" s="16"/>
      <c r="G55" s="16"/>
      <c r="H55" s="16"/>
      <c r="I55" s="218"/>
      <c r="K55" s="16"/>
      <c r="L55" s="16"/>
      <c r="M55" s="16"/>
      <c r="N55" s="16"/>
      <c r="O55" s="16"/>
      <c r="P55" s="16"/>
      <c r="Q55" s="35"/>
      <c r="R55" s="16"/>
    </row>
    <row r="56" spans="1:18" x14ac:dyDescent="0.25">
      <c r="A56" s="13"/>
      <c r="B56" s="16"/>
      <c r="C56" s="16"/>
      <c r="D56" s="16"/>
      <c r="E56" s="16"/>
      <c r="F56" s="16"/>
      <c r="G56" s="16"/>
      <c r="H56" s="16"/>
      <c r="I56" s="218"/>
      <c r="K56" s="16"/>
      <c r="L56" s="16"/>
      <c r="M56" s="16"/>
      <c r="N56" s="16"/>
      <c r="O56" s="16"/>
      <c r="P56" s="16"/>
      <c r="Q56" s="35"/>
      <c r="R56" s="16"/>
    </row>
    <row r="57" spans="1:18" x14ac:dyDescent="0.25">
      <c r="A57" s="13"/>
      <c r="B57" s="16"/>
      <c r="C57" s="16"/>
      <c r="D57" s="16"/>
      <c r="E57" s="16"/>
      <c r="F57" s="16"/>
      <c r="G57" s="16"/>
      <c r="H57" s="16"/>
      <c r="I57" s="218"/>
      <c r="K57" s="16"/>
      <c r="L57" s="16"/>
      <c r="M57" s="16"/>
      <c r="N57" s="16"/>
      <c r="O57" s="16"/>
      <c r="P57" s="16"/>
      <c r="Q57" s="35"/>
      <c r="R57" s="16"/>
    </row>
    <row r="58" spans="1:18" x14ac:dyDescent="0.25">
      <c r="A58" s="13"/>
      <c r="B58" s="16"/>
      <c r="C58" s="16"/>
      <c r="D58" s="16"/>
      <c r="E58" s="16"/>
      <c r="F58" s="16"/>
      <c r="G58" s="16"/>
      <c r="H58" s="16"/>
      <c r="I58" s="218"/>
      <c r="K58" s="16"/>
      <c r="L58" s="16"/>
      <c r="M58" s="16"/>
      <c r="N58" s="16"/>
      <c r="O58" s="16"/>
      <c r="P58" s="16"/>
      <c r="Q58" s="35"/>
      <c r="R58" s="16"/>
    </row>
  </sheetData>
  <sheetProtection algorithmName="SHA-512" hashValue="2gKOG0nmXGvxxqm/p/G2EwX03eO3MgAwMzCTdI6joAU8pbQe/irJJl0vK2t38mCnBMVjW7Zfhw5a7OI1HaCeTw==" saltValue="ycdYxQRAn1p6m2SxqNSF+Q==" spinCount="100000" sheet="1" objects="1" scenarios="1" selectLockedCells="1" selectUnlockedCells="1"/>
  <mergeCells count="19">
    <mergeCell ref="A15:R15"/>
    <mergeCell ref="A1:E2"/>
    <mergeCell ref="F1:R1"/>
    <mergeCell ref="F2:G2"/>
    <mergeCell ref="H2:L2"/>
    <mergeCell ref="M2:R2"/>
    <mergeCell ref="A3:R3"/>
    <mergeCell ref="A4:B4"/>
    <mergeCell ref="A14:R14"/>
    <mergeCell ref="R9:R13"/>
    <mergeCell ref="A33:R33"/>
    <mergeCell ref="A34:R34"/>
    <mergeCell ref="R16:R19"/>
    <mergeCell ref="R30:R31"/>
    <mergeCell ref="R37:R39"/>
    <mergeCell ref="A36:R36"/>
    <mergeCell ref="A20:R20"/>
    <mergeCell ref="A21:R21"/>
    <mergeCell ref="A23:R23"/>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tabSelected="1" workbookViewId="0">
      <selection activeCell="F15" sqref="F15"/>
    </sheetView>
  </sheetViews>
  <sheetFormatPr baseColWidth="10" defaultRowHeight="15" x14ac:dyDescent="0.25"/>
  <cols>
    <col min="2" max="2" width="53.28515625" customWidth="1"/>
    <col min="3" max="3" width="24.7109375" customWidth="1"/>
    <col min="4" max="4" width="24" customWidth="1"/>
    <col min="5" max="5" width="45.7109375" customWidth="1"/>
    <col min="6" max="6" width="75.85546875" customWidth="1"/>
  </cols>
  <sheetData>
    <row r="2" spans="2:6" ht="15" customHeight="1" x14ac:dyDescent="0.25">
      <c r="B2" s="273" t="s">
        <v>210</v>
      </c>
      <c r="C2" s="280"/>
      <c r="D2" s="281"/>
      <c r="E2" s="273" t="s">
        <v>211</v>
      </c>
      <c r="F2" s="273"/>
    </row>
    <row r="3" spans="2:6" ht="39.75" customHeight="1" x14ac:dyDescent="0.25">
      <c r="B3" s="280"/>
      <c r="C3" s="280"/>
      <c r="D3" s="281"/>
      <c r="E3" s="273"/>
      <c r="F3" s="273"/>
    </row>
    <row r="4" spans="2:6" x14ac:dyDescent="0.25">
      <c r="B4" s="136" t="s">
        <v>182</v>
      </c>
      <c r="C4" s="136" t="s">
        <v>183</v>
      </c>
      <c r="D4" s="160" t="s">
        <v>184</v>
      </c>
      <c r="E4" s="163" t="s">
        <v>213</v>
      </c>
      <c r="F4" s="164" t="s">
        <v>202</v>
      </c>
    </row>
    <row r="5" spans="2:6" x14ac:dyDescent="0.25">
      <c r="B5" s="137" t="s">
        <v>214</v>
      </c>
      <c r="C5" s="146">
        <f>'EJE 1'!B56</f>
        <v>0.80397349317349309</v>
      </c>
      <c r="D5" s="161">
        <f>'EJE 1'!B57</f>
        <v>0.16079469863469864</v>
      </c>
      <c r="E5" s="165">
        <f>'EJE 1'!E56</f>
        <v>0.73249876026671379</v>
      </c>
      <c r="F5" s="167">
        <f>'EJE 1'!E57</f>
        <v>0.14649975205334276</v>
      </c>
    </row>
    <row r="6" spans="2:6" x14ac:dyDescent="0.25">
      <c r="B6" s="137" t="s">
        <v>215</v>
      </c>
      <c r="C6" s="146">
        <f>'EJE 2 '!B24</f>
        <v>0.96363636363636362</v>
      </c>
      <c r="D6" s="161">
        <f>'EJE 2 '!B25</f>
        <v>0.19272727272727275</v>
      </c>
      <c r="E6" s="166">
        <f>'EJE 2 '!E24</f>
        <v>0.84090909090909094</v>
      </c>
      <c r="F6" s="166">
        <f>'EJE 2 '!E25</f>
        <v>0.16818181818181821</v>
      </c>
    </row>
    <row r="7" spans="2:6" x14ac:dyDescent="0.25">
      <c r="B7" s="137" t="s">
        <v>216</v>
      </c>
      <c r="C7" s="148">
        <f>'EJE 3'!B31</f>
        <v>0.89157142857142857</v>
      </c>
      <c r="D7" s="162">
        <f>'EJE 3'!B32</f>
        <v>0.17831428571428573</v>
      </c>
      <c r="E7" s="166">
        <f>'EJE 3'!E31</f>
        <v>0.60315136800976787</v>
      </c>
      <c r="F7" s="166">
        <f>'EJE 3'!E32</f>
        <v>0.12063027360195358</v>
      </c>
    </row>
    <row r="8" spans="2:6" x14ac:dyDescent="0.25">
      <c r="B8" s="137" t="s">
        <v>217</v>
      </c>
      <c r="C8" s="146">
        <f>'EJE 4'!B28</f>
        <v>0.98153846153846147</v>
      </c>
      <c r="D8" s="161">
        <f>'EJE 4'!B29</f>
        <v>0.19630769230769229</v>
      </c>
      <c r="E8" s="166">
        <f>'EJE 4'!E28</f>
        <v>0.62351290288815053</v>
      </c>
      <c r="F8" s="166">
        <f>'EJE 4'!E29</f>
        <v>0.12470258057763012</v>
      </c>
    </row>
    <row r="9" spans="2:6" x14ac:dyDescent="0.25">
      <c r="B9" s="137" t="s">
        <v>218</v>
      </c>
      <c r="C9" s="146">
        <f>'EJE 5'!B25</f>
        <v>0.93211538461538457</v>
      </c>
      <c r="D9" s="161">
        <f>'EJE 5'!B26</f>
        <v>9.3211538461538457E-2</v>
      </c>
      <c r="E9" s="166">
        <f>'EJE 5'!E25</f>
        <v>0.80103495330960128</v>
      </c>
      <c r="F9" s="166">
        <f>'EJE 5'!E26</f>
        <v>8.0103495330960131E-2</v>
      </c>
    </row>
    <row r="10" spans="2:6" x14ac:dyDescent="0.25">
      <c r="B10" s="137" t="s">
        <v>219</v>
      </c>
      <c r="C10" s="146">
        <f>'EJE 6'!B42</f>
        <v>0.92823529411764716</v>
      </c>
      <c r="D10" s="161">
        <f>'EJE 6'!B43</f>
        <v>9.2823529411764721E-2</v>
      </c>
      <c r="E10" s="166">
        <f>'EJE 6'!E42</f>
        <v>0.71234511240393594</v>
      </c>
      <c r="F10" s="166">
        <f>'EJE 6'!E43</f>
        <v>7.1234511240393594E-2</v>
      </c>
    </row>
    <row r="11" spans="2:6" x14ac:dyDescent="0.25">
      <c r="B11" s="137" t="s">
        <v>181</v>
      </c>
      <c r="C11" s="148">
        <f>SUM(C5:C10)/6</f>
        <v>0.91684507094212975</v>
      </c>
      <c r="D11" s="161">
        <f>SUM(D5:D10)</f>
        <v>0.91417901725725259</v>
      </c>
      <c r="E11" s="166">
        <f>(E5+E6+E7+E8+E9+E10)/6</f>
        <v>0.71890869796454338</v>
      </c>
      <c r="F11" s="166">
        <f>SUM(F5:F10)</f>
        <v>0.71135243098609846</v>
      </c>
    </row>
    <row r="12" spans="2:6" x14ac:dyDescent="0.25">
      <c r="B12" s="138" t="s">
        <v>178</v>
      </c>
      <c r="C12" s="282">
        <v>33304602114</v>
      </c>
      <c r="D12" s="283"/>
      <c r="E12" s="159" t="s">
        <v>204</v>
      </c>
      <c r="F12" s="168">
        <v>62623568907</v>
      </c>
    </row>
    <row r="13" spans="2:6" x14ac:dyDescent="0.25">
      <c r="B13" s="138" t="s">
        <v>179</v>
      </c>
      <c r="C13" s="282">
        <v>26619127467</v>
      </c>
      <c r="D13" s="283"/>
      <c r="E13" s="159" t="s">
        <v>203</v>
      </c>
      <c r="F13" s="240">
        <v>50838652515</v>
      </c>
    </row>
    <row r="14" spans="2:6" x14ac:dyDescent="0.25">
      <c r="B14" s="138" t="s">
        <v>180</v>
      </c>
      <c r="C14" s="284">
        <f>C13/C12</f>
        <v>0.79926273780074142</v>
      </c>
      <c r="D14" s="285"/>
      <c r="E14" s="159" t="s">
        <v>205</v>
      </c>
      <c r="F14" s="241">
        <f>F13/F12</f>
        <v>0.81181340192378126</v>
      </c>
    </row>
    <row r="15" spans="2:6" x14ac:dyDescent="0.25">
      <c r="B15" s="139" t="s">
        <v>185</v>
      </c>
      <c r="C15" s="278">
        <v>1</v>
      </c>
      <c r="D15" s="279"/>
      <c r="E15" s="159" t="s">
        <v>206</v>
      </c>
      <c r="F15" s="241">
        <f>F11/F14</f>
        <v>0.87625115488409389</v>
      </c>
    </row>
  </sheetData>
  <sheetProtection algorithmName="SHA-512" hashValue="a0roU0EG6HO/80ChDBVp7fZYRbDysnMTSq6TbFTb+ZJt+4wKaIbYlL/Kp1w4Omh/w58JRbKIxn/5q8vQlqxz/g==" saltValue="bezTXTWuamM0fRX+zR6bEQ==" spinCount="100000" sheet="1" objects="1" scenarios="1" selectLockedCells="1" selectUnlockedCells="1"/>
  <mergeCells count="6">
    <mergeCell ref="C15:D15"/>
    <mergeCell ref="B2:D3"/>
    <mergeCell ref="E2:F3"/>
    <mergeCell ref="C12:D12"/>
    <mergeCell ref="C13:D13"/>
    <mergeCell ref="C14:D14"/>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EJE 1</vt:lpstr>
      <vt:lpstr>EJE 2 </vt:lpstr>
      <vt:lpstr>EJE 3</vt:lpstr>
      <vt:lpstr>EJE 4</vt:lpstr>
      <vt:lpstr>EJE 5</vt:lpstr>
      <vt:lpstr>EJE 6</vt:lpstr>
      <vt:lpstr>Resumen evaluación 2017</vt:lpstr>
      <vt:lpstr>'EJE 1'!Área_de_impresión</vt:lpstr>
      <vt:lpstr>'EJE 2 '!Área_de_impresión</vt:lpstr>
      <vt:lpstr>'EJE 3'!Área_de_impresión</vt:lpstr>
      <vt:lpstr>'EJE 4'!Área_de_impresión</vt:lpstr>
      <vt:lpstr>'EJE 5'!Área_de_impresión</vt:lpstr>
      <vt:lpstr>'EJE 6'!Área_de_impresión</vt:lpstr>
    </vt:vector>
  </TitlesOfParts>
  <Company>IUCMA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aux_proyectos</dc:creator>
  <cp:lastModifiedBy>Isabel Cristina Jimenez Londoño</cp:lastModifiedBy>
  <cp:lastPrinted>2018-01-29T20:31:41Z</cp:lastPrinted>
  <dcterms:created xsi:type="dcterms:W3CDTF">2011-04-07T21:25:13Z</dcterms:created>
  <dcterms:modified xsi:type="dcterms:W3CDTF">2018-01-30T14:57:07Z</dcterms:modified>
</cp:coreProperties>
</file>