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EACIÓN\Planeación\PLAN INDICATIVO\PLAN INDICATIVO\PLAN INDICATIVO 2016-2020\"/>
    </mc:Choice>
  </mc:AlternateContent>
  <bookViews>
    <workbookView xWindow="0" yWindow="0" windowWidth="28800" windowHeight="11730" tabRatio="905"/>
  </bookViews>
  <sheets>
    <sheet name="EJE 1" sheetId="1" r:id="rId1"/>
    <sheet name="EJE 2 " sheetId="7" r:id="rId2"/>
    <sheet name="EJE 3" sheetId="8" r:id="rId3"/>
    <sheet name="EJE 4" sheetId="9" r:id="rId4"/>
    <sheet name="EJE 5" sheetId="10" r:id="rId5"/>
    <sheet name="EJE 6" sheetId="11" r:id="rId6"/>
    <sheet name="Resumen evaluaciòn 2016" sheetId="12" r:id="rId7"/>
  </sheets>
  <definedNames>
    <definedName name="_xlnm.Print_Area" localSheetId="0">'EJE 1'!$A$6:$Q$32</definedName>
    <definedName name="_xlnm.Print_Area" localSheetId="1">'EJE 2 '!$A$6:$Q$13</definedName>
    <definedName name="_xlnm.Print_Area" localSheetId="2">'EJE 3'!$A$6:$Q$29</definedName>
    <definedName name="_xlnm.Print_Area" localSheetId="3">'EJE 4'!$A$6:$Q$14</definedName>
    <definedName name="_xlnm.Print_Area" localSheetId="4">'EJE 5'!$A$6:$Q$12</definedName>
    <definedName name="_xlnm.Print_Area" localSheetId="5">'EJE 6'!$A$6:$Q$23</definedName>
  </definedNames>
  <calcPr calcId="162913"/>
</workbook>
</file>

<file path=xl/calcChain.xml><?xml version="1.0" encoding="utf-8"?>
<calcChain xmlns="http://schemas.openxmlformats.org/spreadsheetml/2006/main">
  <c r="O38" i="11" l="1"/>
  <c r="O17" i="10" l="1"/>
  <c r="O16" i="7"/>
  <c r="O16" i="1"/>
  <c r="O34" i="1"/>
  <c r="O46" i="1"/>
  <c r="O21" i="8" l="1"/>
  <c r="O19" i="8"/>
  <c r="O12" i="8"/>
  <c r="O22" i="1" l="1"/>
  <c r="O47" i="1" l="1"/>
  <c r="O42" i="1"/>
  <c r="O41" i="1"/>
  <c r="O20" i="1"/>
  <c r="O14" i="1"/>
  <c r="O11" i="1"/>
  <c r="O35" i="11" l="1"/>
  <c r="O22" i="11"/>
  <c r="O16" i="11"/>
  <c r="O9" i="11"/>
  <c r="O10" i="9"/>
  <c r="O11" i="9"/>
  <c r="O9" i="9"/>
  <c r="O29" i="8"/>
  <c r="B31" i="8" s="1"/>
  <c r="O27" i="8"/>
  <c r="O10" i="8"/>
  <c r="O9" i="8"/>
  <c r="O10" i="7"/>
  <c r="O9" i="7"/>
  <c r="N11" i="1"/>
  <c r="N22" i="1"/>
  <c r="O21" i="1"/>
  <c r="O9" i="1"/>
  <c r="O10" i="1" l="1"/>
  <c r="N15" i="8" l="1"/>
  <c r="P15" i="8" s="1"/>
  <c r="N14" i="10" l="1"/>
  <c r="N20" i="10"/>
  <c r="N9" i="10"/>
  <c r="D14" i="12" l="1"/>
  <c r="O11" i="11" l="1"/>
  <c r="O18" i="10"/>
  <c r="O13" i="9"/>
  <c r="N16" i="1"/>
  <c r="G18" i="8" l="1"/>
  <c r="O40" i="11" l="1"/>
  <c r="O37" i="11"/>
  <c r="O24" i="11"/>
  <c r="O25" i="11"/>
  <c r="O28" i="11"/>
  <c r="O29" i="11"/>
  <c r="O30" i="11"/>
  <c r="O32" i="11"/>
  <c r="O12" i="11"/>
  <c r="N38" i="11"/>
  <c r="P38" i="11" s="1"/>
  <c r="N39" i="11"/>
  <c r="P39" i="11" s="1"/>
  <c r="N40" i="11"/>
  <c r="P40" i="11" s="1"/>
  <c r="N37" i="11"/>
  <c r="P37" i="11" s="1"/>
  <c r="N35" i="11"/>
  <c r="P35" i="11" s="1"/>
  <c r="N25" i="11"/>
  <c r="P25" i="11" s="1"/>
  <c r="N26" i="11"/>
  <c r="P26" i="11" s="1"/>
  <c r="N27" i="11"/>
  <c r="P27" i="11" s="1"/>
  <c r="N28" i="11"/>
  <c r="P28" i="11" s="1"/>
  <c r="N29" i="11"/>
  <c r="P29" i="11" s="1"/>
  <c r="N30" i="11"/>
  <c r="P30" i="11" s="1"/>
  <c r="N31" i="11"/>
  <c r="P31" i="11" s="1"/>
  <c r="N32" i="11"/>
  <c r="P32" i="11" s="1"/>
  <c r="N24" i="11"/>
  <c r="P24" i="11" s="1"/>
  <c r="N22" i="11"/>
  <c r="P22" i="11" s="1"/>
  <c r="N19" i="11"/>
  <c r="P19" i="11" s="1"/>
  <c r="N18" i="11"/>
  <c r="P18" i="11" s="1"/>
  <c r="N16" i="11"/>
  <c r="P16" i="11" s="1"/>
  <c r="N12" i="11"/>
  <c r="P12" i="11" s="1"/>
  <c r="N13" i="11"/>
  <c r="P13" i="11" s="1"/>
  <c r="N11" i="11"/>
  <c r="P11" i="11" s="1"/>
  <c r="N9" i="11"/>
  <c r="P9" i="11" s="1"/>
  <c r="O12" i="10"/>
  <c r="B25" i="10" s="1"/>
  <c r="B26" i="10" s="1"/>
  <c r="O14" i="10"/>
  <c r="O15" i="10"/>
  <c r="O16" i="10"/>
  <c r="O22" i="10"/>
  <c r="N12" i="10"/>
  <c r="P12" i="10" s="1"/>
  <c r="N13" i="10"/>
  <c r="P13" i="10" s="1"/>
  <c r="P14" i="10"/>
  <c r="N15" i="10"/>
  <c r="P15" i="10" s="1"/>
  <c r="N16" i="10"/>
  <c r="P16" i="10" s="1"/>
  <c r="N17" i="10"/>
  <c r="P17" i="10" s="1"/>
  <c r="N18" i="10"/>
  <c r="P18" i="10" s="1"/>
  <c r="N19" i="10"/>
  <c r="P19" i="10" s="1"/>
  <c r="P20" i="10"/>
  <c r="N21" i="10"/>
  <c r="P21" i="10" s="1"/>
  <c r="N22" i="10"/>
  <c r="P22" i="10" s="1"/>
  <c r="N23" i="10"/>
  <c r="P23" i="10" s="1"/>
  <c r="N11" i="10"/>
  <c r="P11" i="10" s="1"/>
  <c r="P9" i="10"/>
  <c r="O16" i="9"/>
  <c r="O17" i="9"/>
  <c r="O19" i="9"/>
  <c r="O22" i="9"/>
  <c r="O24" i="9"/>
  <c r="O25" i="9"/>
  <c r="O26" i="9"/>
  <c r="N14" i="9"/>
  <c r="P14" i="9" s="1"/>
  <c r="N15" i="9"/>
  <c r="P15" i="9" s="1"/>
  <c r="N16" i="9"/>
  <c r="P16" i="9" s="1"/>
  <c r="N17" i="9"/>
  <c r="P17" i="9" s="1"/>
  <c r="N18" i="9"/>
  <c r="P18" i="9" s="1"/>
  <c r="N19" i="9"/>
  <c r="P19" i="9" s="1"/>
  <c r="N20" i="9"/>
  <c r="P20" i="9" s="1"/>
  <c r="N21" i="9"/>
  <c r="P21" i="9" s="1"/>
  <c r="N22" i="9"/>
  <c r="P22" i="9" s="1"/>
  <c r="N23" i="9"/>
  <c r="P23" i="9" s="1"/>
  <c r="N24" i="9"/>
  <c r="P24" i="9" s="1"/>
  <c r="N25" i="9"/>
  <c r="P25" i="9" s="1"/>
  <c r="N26" i="9"/>
  <c r="P26" i="9" s="1"/>
  <c r="N13" i="9"/>
  <c r="P13" i="9" s="1"/>
  <c r="N10" i="9"/>
  <c r="P10" i="9" s="1"/>
  <c r="N11" i="9"/>
  <c r="P11" i="9" s="1"/>
  <c r="N9" i="9"/>
  <c r="P9" i="9" s="1"/>
  <c r="N29" i="8"/>
  <c r="P29" i="8" s="1"/>
  <c r="N27" i="8"/>
  <c r="P27" i="8" s="1"/>
  <c r="N13" i="8"/>
  <c r="P13" i="8" s="1"/>
  <c r="N14" i="8"/>
  <c r="P14" i="8" s="1"/>
  <c r="N16" i="8"/>
  <c r="P16" i="8" s="1"/>
  <c r="N17" i="8"/>
  <c r="P17" i="8" s="1"/>
  <c r="N18" i="8"/>
  <c r="P18" i="8" s="1"/>
  <c r="N19" i="8"/>
  <c r="P19" i="8" s="1"/>
  <c r="N20" i="8"/>
  <c r="P20" i="8" s="1"/>
  <c r="N21" i="8"/>
  <c r="P21" i="8" s="1"/>
  <c r="N22" i="8"/>
  <c r="P22" i="8" s="1"/>
  <c r="N23" i="8"/>
  <c r="P23" i="8" s="1"/>
  <c r="N24" i="8"/>
  <c r="P24" i="8" s="1"/>
  <c r="N12" i="8"/>
  <c r="P12" i="8" s="1"/>
  <c r="N10" i="8"/>
  <c r="P10" i="8" s="1"/>
  <c r="N9" i="8"/>
  <c r="P9" i="8" s="1"/>
  <c r="O17" i="7"/>
  <c r="O18" i="7"/>
  <c r="O19" i="7"/>
  <c r="O21" i="7"/>
  <c r="O22" i="7"/>
  <c r="O12" i="7"/>
  <c r="N21" i="7"/>
  <c r="P21" i="7" s="1"/>
  <c r="N14" i="7"/>
  <c r="P14" i="7" s="1"/>
  <c r="N15" i="7"/>
  <c r="P15" i="7" s="1"/>
  <c r="N16" i="7"/>
  <c r="P16" i="7" s="1"/>
  <c r="N17" i="7"/>
  <c r="P17" i="7" s="1"/>
  <c r="N18" i="7"/>
  <c r="P18" i="7" s="1"/>
  <c r="N19" i="7"/>
  <c r="P19" i="7" s="1"/>
  <c r="N20" i="7"/>
  <c r="P20" i="7" s="1"/>
  <c r="N22" i="7"/>
  <c r="P22" i="7" s="1"/>
  <c r="N13" i="7"/>
  <c r="P13" i="7" s="1"/>
  <c r="N12" i="7"/>
  <c r="P12" i="7" s="1"/>
  <c r="N10" i="7"/>
  <c r="P10" i="7" s="1"/>
  <c r="N9" i="7"/>
  <c r="P9" i="7" s="1"/>
  <c r="O38" i="1"/>
  <c r="O26" i="1"/>
  <c r="N45" i="1"/>
  <c r="P45" i="1" s="1"/>
  <c r="N46" i="1"/>
  <c r="P46" i="1" s="1"/>
  <c r="N47" i="1"/>
  <c r="P47" i="1" s="1"/>
  <c r="N48" i="1"/>
  <c r="P48" i="1" s="1"/>
  <c r="N49" i="1"/>
  <c r="P49" i="1" s="1"/>
  <c r="N50" i="1"/>
  <c r="P50" i="1" s="1"/>
  <c r="N51" i="1"/>
  <c r="P51" i="1" s="1"/>
  <c r="N52" i="1"/>
  <c r="P52" i="1" s="1"/>
  <c r="N44" i="1"/>
  <c r="P44" i="1" s="1"/>
  <c r="N42" i="1"/>
  <c r="P42" i="1" s="1"/>
  <c r="N41" i="1"/>
  <c r="P41" i="1" s="1"/>
  <c r="N34" i="1"/>
  <c r="P34" i="1" s="1"/>
  <c r="N35" i="1"/>
  <c r="P35" i="1" s="1"/>
  <c r="N36" i="1"/>
  <c r="P36" i="1" s="1"/>
  <c r="N37" i="1"/>
  <c r="P37" i="1" s="1"/>
  <c r="N38" i="1"/>
  <c r="P38" i="1" s="1"/>
  <c r="N33" i="1"/>
  <c r="P33" i="1" s="1"/>
  <c r="N31" i="1"/>
  <c r="P31" i="1" s="1"/>
  <c r="N25" i="1"/>
  <c r="P25" i="1" s="1"/>
  <c r="N26" i="1"/>
  <c r="P26" i="1" s="1"/>
  <c r="N27" i="1"/>
  <c r="P27" i="1" s="1"/>
  <c r="N28" i="1"/>
  <c r="P28" i="1" s="1"/>
  <c r="N24" i="1"/>
  <c r="P24" i="1" s="1"/>
  <c r="N21" i="1"/>
  <c r="P21" i="1" s="1"/>
  <c r="P22" i="1"/>
  <c r="N20" i="1"/>
  <c r="P20" i="1" s="1"/>
  <c r="N15" i="1"/>
  <c r="P15" i="1" s="1"/>
  <c r="P16" i="1"/>
  <c r="N17" i="1"/>
  <c r="P17" i="1" s="1"/>
  <c r="N14" i="1"/>
  <c r="P14" i="1" s="1"/>
  <c r="N12" i="1"/>
  <c r="P12" i="1" s="1"/>
  <c r="N10" i="1"/>
  <c r="P10" i="1" s="1"/>
  <c r="P11" i="1"/>
  <c r="N9" i="1"/>
  <c r="P9" i="1" s="1"/>
  <c r="B42" i="11" l="1"/>
  <c r="B43" i="11" s="1"/>
  <c r="D10" i="12" s="1"/>
  <c r="B28" i="9"/>
  <c r="B29" i="9" s="1"/>
  <c r="B54" i="1"/>
  <c r="B24" i="7"/>
  <c r="C6" i="12" s="1"/>
  <c r="B32" i="8"/>
  <c r="D7" i="12" s="1"/>
  <c r="C10" i="12" l="1"/>
  <c r="B25" i="7"/>
  <c r="D6" i="12" s="1"/>
  <c r="C7" i="12"/>
  <c r="D8" i="12"/>
  <c r="C8" i="12"/>
  <c r="D9" i="12"/>
  <c r="C9" i="12"/>
  <c r="B55" i="1"/>
  <c r="D5" i="12" s="1"/>
  <c r="C5" i="12"/>
  <c r="D11" i="12" l="1"/>
  <c r="C11" i="12"/>
</calcChain>
</file>

<file path=xl/comments1.xml><?xml version="1.0" encoding="utf-8"?>
<comments xmlns="http://schemas.openxmlformats.org/spreadsheetml/2006/main">
  <authors>
    <author>Isabel Cristina Jimenez Londoño</author>
    <author>calidad</author>
    <author>Isabel Cristina Jimenez L.</author>
    <author>Medios</author>
    <author>Diana Milena Bedoya Aristizabal</author>
    <author>Ivon Patricia Jaramillo García</author>
    <author>Yessica Jaramillo Roldán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De 108 docentes de Planta y ocasionales TC y MT, 4 docente tienen Doctorado.</t>
        </r>
        <r>
          <rPr>
            <sz val="9"/>
            <color indexed="81"/>
            <rFont val="Tahoma"/>
            <charset val="1"/>
          </rPr>
          <t xml:space="preserve">
Tomado de informe de docentes por formacion 2014-2016,  Talento Humano, noviembre de 2016.</t>
        </r>
      </text>
    </comment>
    <comment ref="G10" authorId="0" shapeId="0">
      <text>
        <r>
          <rPr>
            <b/>
            <sz val="9"/>
            <color indexed="81"/>
            <rFont val="Tahoma"/>
            <charset val="1"/>
          </rPr>
          <t>De 108 docentes de planta y ocasionales TC y MT, 41 docentes tienen formacion en Maestrìa.</t>
        </r>
        <r>
          <rPr>
            <sz val="9"/>
            <color indexed="81"/>
            <rFont val="Tahoma"/>
            <charset val="1"/>
          </rPr>
          <t xml:space="preserve">
Tomado de informe de docentes por formacion 2014-2016,  Talento Humano, noviembre de 2016.</t>
        </r>
      </text>
    </comment>
    <comment ref="G11" authorId="1" shapeId="0">
      <text>
        <r>
          <rPr>
            <b/>
            <sz val="9"/>
            <color indexed="81"/>
            <rFont val="Tahoma"/>
            <charset val="1"/>
          </rPr>
          <t>EXTRAIDO DE INFORME DE TALENTO HUMANO, ENERO 20 DE 2017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2" authorId="0" shapeId="0">
      <text>
        <r>
          <rPr>
            <sz val="9"/>
            <color indexed="81"/>
            <rFont val="Tahoma"/>
            <charset val="1"/>
          </rPr>
          <t xml:space="preserve">Para el 2019 se proyecta tener un total de 4800 estudiantes y 119 docentes de planta. La relacion disminuye en relacion a las cifras del 2016, pero se debe prever que las demas plazas docentes se ocuparan con docentes ocasionales y contratacion de docentes de catedra.
</t>
        </r>
      </text>
    </comment>
    <comment ref="G12" authorId="0" shapeId="0">
      <text>
        <r>
          <rPr>
            <sz val="9"/>
            <color indexed="81"/>
            <rFont val="Tahoma"/>
            <charset val="1"/>
          </rPr>
          <t>En el periodo 2016-2, por cada 100 estudiantes habia 2,78 docentes
Tomado de informe de admisiones: matriculados, admitidos, primiros.
Informe de docentes por formaciòn, Talento Humano nov 2016</t>
        </r>
      </text>
    </comment>
    <comment ref="F14" authorId="2" shapeId="0">
      <text>
        <r>
          <rPr>
            <b/>
            <sz val="9"/>
            <color indexed="81"/>
            <rFont val="Tahoma"/>
            <charset val="1"/>
          </rPr>
          <t>Edna Margarita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2" shapeId="0">
      <text>
        <r>
          <rPr>
            <b/>
            <sz val="9"/>
            <color indexed="81"/>
            <rFont val="Tahoma"/>
            <charset val="1"/>
          </rPr>
          <t>Edna Margarita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2" shapeId="0">
      <text>
        <r>
          <rPr>
            <b/>
            <sz val="9"/>
            <color indexed="81"/>
            <rFont val="Tahoma"/>
            <charset val="1"/>
          </rPr>
          <t>Ana Rada
Luis Alejandro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2" shapeId="0">
      <text>
        <r>
          <rPr>
            <b/>
            <sz val="9"/>
            <color indexed="81"/>
            <rFont val="Tahoma"/>
            <charset val="1"/>
          </rPr>
          <t>Claudia Giraldo
Juan Carlos Bedoya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2" shapeId="0">
      <text>
        <r>
          <rPr>
            <b/>
            <sz val="9"/>
            <color indexed="81"/>
            <rFont val="Tahoma"/>
            <charset val="1"/>
          </rPr>
          <t>Carlos Medina
Sandra S.
Lizeth S.
Hector M.
Camilo R.
Maria Leivy.
Ledys.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6" authorId="1" shapeId="0">
      <text>
        <r>
          <rPr>
            <b/>
            <sz val="9"/>
            <color indexed="81"/>
            <rFont val="Tahoma"/>
            <charset val="1"/>
          </rPr>
          <t>EXTRAIDO DE INFORME DE TALENTO HUMANO, ENERO 20 DE 2017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 xml:space="preserve">En el periodo 2015-2 hubo un total de 3781 estudiantes matriculados, y en el periodo 2016-2 hubo un total de 3882 estudiantea matriculados, lo cual corresponde a un aumento en la cobertura del 2,67%
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 xml:space="preserve">1. Ingeniería comercial
2. Tecnología en Gestion catastral
3. Especialización en Gestión del riesgo de desastres.
4. Tecnología en seguridad y salud en el trabajo
5. profesional en Gastronomía
6. Especialización en proyectos socio ambientales
7. ingeniería civil
</t>
        </r>
      </text>
    </comment>
    <comment ref="L25" authorId="3" shapeId="0">
      <text>
        <r>
          <rPr>
            <b/>
            <sz val="9"/>
            <color indexed="81"/>
            <rFont val="Tahoma"/>
            <charset val="1"/>
          </rPr>
          <t>Medios:</t>
        </r>
        <r>
          <rPr>
            <sz val="9"/>
            <color indexed="81"/>
            <rFont val="Tahoma"/>
            <charset val="1"/>
          </rPr>
          <t xml:space="preserve">
4 programas más:
1. enfermería
2. maestría en hematología
Otros dos adicionales por definir</t>
        </r>
      </text>
    </comment>
    <comment ref="L26" authorId="3" shapeId="0">
      <text>
        <r>
          <rPr>
            <b/>
            <sz val="9"/>
            <color indexed="81"/>
            <rFont val="Tahoma"/>
            <charset val="1"/>
          </rPr>
          <t>Medios:</t>
        </r>
        <r>
          <rPr>
            <sz val="9"/>
            <color indexed="81"/>
            <rFont val="Tahoma"/>
            <charset val="1"/>
          </rPr>
          <t xml:space="preserve">
4800 a 2019
4900 a 2020-1</t>
        </r>
      </text>
    </comment>
    <comment ref="H27" authorId="3" shapeId="0">
      <text>
        <r>
          <rPr>
            <b/>
            <sz val="9"/>
            <color indexed="81"/>
            <rFont val="Tahoma"/>
            <charset val="1"/>
          </rPr>
          <t>Medios: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Tecnología en gestión turistica.
Tecnología en gestión ambiental.
Especialización en planeacion urbana</t>
        </r>
      </text>
    </comment>
    <comment ref="J27" authorId="3" shapeId="0">
      <text>
        <r>
          <rPr>
            <b/>
            <sz val="9"/>
            <color indexed="81"/>
            <rFont val="Tahoma"/>
            <family val="2"/>
          </rPr>
          <t>Medios: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Especialización en la innovación de la Gestion Social</t>
        </r>
      </text>
    </comment>
    <comment ref="E28" authorId="2" shapeId="0">
      <text>
        <r>
          <rPr>
            <sz val="9"/>
            <color indexed="81"/>
            <rFont val="Tahoma"/>
            <family val="2"/>
          </rPr>
          <t xml:space="preserve">Se mantienen los 500 y aumentan 30 grupos cada año
</t>
        </r>
      </text>
    </comment>
    <comment ref="G28" authorId="4" shapeId="0">
      <text>
        <r>
          <rPr>
            <b/>
            <sz val="9"/>
            <color indexed="81"/>
            <rFont val="Tahoma"/>
            <charset val="1"/>
          </rPr>
          <t xml:space="preserve">265 en 2016-1
306 en 2016-2
</t>
        </r>
      </text>
    </comment>
    <comment ref="G31" authorId="0" shapeId="0">
      <text>
        <r>
          <rPr>
            <sz val="9"/>
            <color indexed="81"/>
            <rFont val="Tahoma"/>
            <family val="2"/>
          </rPr>
          <t>La retenciòn en el periodo 2016-1 fue del 
87,6% y para el 2016-2 fue del 89,3%, lo cual corresponde a un aumento del 1,705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Ivon Patricia Jaramillo García:
Esto corresponde al numero de asignaturas que se le asigna tutorias.
Se mantienen 9 y aumenta 1 cada 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3" authorId="5" shapeId="0">
      <text>
        <r>
          <rPr>
            <b/>
            <sz val="9"/>
            <color indexed="81"/>
            <rFont val="Tahoma"/>
            <charset val="1"/>
          </rPr>
          <t>Ivon Patricia Jaramillo García:</t>
        </r>
        <r>
          <rPr>
            <sz val="9"/>
            <color indexed="81"/>
            <rFont val="Tahoma"/>
            <charset val="1"/>
          </rPr>
          <t xml:space="preserve">
matematicas, fisica,geometria,quimica,biologia,calculo1,calculo2.calculo3,ingles,estadistica</t>
        </r>
      </text>
    </comment>
    <comment ref="A34" authorId="2" shapeId="0">
      <text>
        <r>
          <rPr>
            <b/>
            <sz val="9"/>
            <color indexed="81"/>
            <rFont val="Tahoma"/>
            <family val="2"/>
          </rPr>
          <t>Porcentaje</t>
        </r>
        <r>
          <rPr>
            <sz val="9"/>
            <color indexed="81"/>
            <rFont val="Tahoma"/>
            <family val="2"/>
          </rPr>
          <t xml:space="preserve">
aquí hay q aclarar que la eso se hace basado en la poblacion es de los 3 primeros semestre que es nuestro objetivo</t>
        </r>
      </text>
    </comment>
    <comment ref="E34" authorId="2" shapeId="0">
      <text>
        <r>
          <rPr>
            <b/>
            <sz val="9"/>
            <color indexed="81"/>
            <rFont val="Tahoma"/>
            <family val="2"/>
          </rPr>
          <t>Se mantiene la base del 35% y aumenta el 5% por año</t>
        </r>
      </text>
    </comment>
    <comment ref="E35" authorId="2" shapeId="0">
      <text>
        <r>
          <rPr>
            <b/>
            <sz val="9"/>
            <color indexed="81"/>
            <rFont val="Tahoma"/>
            <family val="2"/>
          </rPr>
          <t>Se mantienen 9 y aumenta 1 cada 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5" authorId="5" shapeId="0">
      <text>
        <r>
          <rPr>
            <b/>
            <sz val="9"/>
            <color indexed="81"/>
            <rFont val="Tahoma"/>
            <charset val="1"/>
          </rPr>
          <t>Ivon Patricia Jaramillo García:</t>
        </r>
        <r>
          <rPr>
            <sz val="9"/>
            <color indexed="81"/>
            <rFont val="Tahoma"/>
            <charset val="1"/>
          </rPr>
          <t xml:space="preserve">
2 diplomados jun- nov, 1 metacurso mat, 5 cartillas, fichas 1, hojas de w 1, video 1, 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Se mantiene el 49% y aumenta 1% cada 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7" authorId="5" shapeId="0">
      <text>
        <r>
          <rPr>
            <b/>
            <sz val="9"/>
            <color indexed="81"/>
            <rFont val="Tahoma"/>
            <charset val="1"/>
          </rPr>
          <t>Ivon Patricia Jaramillo García:</t>
        </r>
        <r>
          <rPr>
            <sz val="9"/>
            <color indexed="81"/>
            <rFont val="Tahoma"/>
            <charset val="1"/>
          </rPr>
          <t xml:space="preserve">
10 de arq e ingenieria que son todos los de matematicas, 2 de adminitración</t>
        </r>
      </text>
    </comment>
    <comment ref="G38" authorId="5" shapeId="0">
      <text>
        <r>
          <rPr>
            <b/>
            <sz val="9"/>
            <color indexed="81"/>
            <rFont val="Tahoma"/>
            <charset val="1"/>
          </rPr>
          <t>Ivon Patricia Jaramillo García:</t>
        </r>
        <r>
          <rPr>
            <sz val="9"/>
            <color indexed="81"/>
            <rFont val="Tahoma"/>
            <charset val="1"/>
          </rPr>
          <t xml:space="preserve">
lo volvemos a revisar el 28 febrero.</t>
        </r>
      </text>
    </comment>
    <comment ref="G42" authorId="0" shapeId="0">
      <text>
        <r>
          <rPr>
            <sz val="9"/>
            <color indexed="81"/>
            <rFont val="Tahoma"/>
            <charset val="1"/>
          </rPr>
          <t xml:space="preserve">440 empresas registradas en el portal y 193 hojas de vida registradas.
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>De acuerdo a informe suministrado por el Centro de Lenguas, se formaron 96 graduados en el periodo 2016-2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6" authorId="0" shapeId="0">
      <text>
        <r>
          <rPr>
            <sz val="9"/>
            <color indexed="81"/>
            <rFont val="Tahoma"/>
            <family val="2"/>
          </rPr>
          <t>Doc Fac Admon:</t>
        </r>
        <r>
          <rPr>
            <b/>
            <sz val="9"/>
            <color indexed="81"/>
            <rFont val="Tahoma"/>
            <charset val="1"/>
          </rPr>
          <t xml:space="preserve"> </t>
        </r>
        <r>
          <rPr>
            <sz val="9"/>
            <color indexed="81"/>
            <rFont val="Tahoma"/>
            <charset val="1"/>
          </rPr>
          <t>17 
Doc Fac Sociales: 8
Doc Fac Arq: 26
Graduados contratistas: 39</t>
        </r>
      </text>
    </comment>
    <comment ref="E47" authorId="2" shapeId="0">
      <text>
        <r>
          <rPr>
            <b/>
            <sz val="9"/>
            <color indexed="81"/>
            <rFont val="Tahoma"/>
            <family val="2"/>
          </rPr>
          <t>Va aumentando en un 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7" authorId="6" shapeId="0">
      <text>
        <r>
          <rPr>
            <b/>
            <sz val="9"/>
            <color indexed="81"/>
            <rFont val="Tahoma"/>
            <charset val="1"/>
          </rPr>
          <t>Yessica Jaramillo Roldán:</t>
        </r>
        <r>
          <rPr>
            <sz val="9"/>
            <color indexed="81"/>
            <rFont val="Tahoma"/>
            <charset val="1"/>
          </rPr>
          <t xml:space="preserve">
Se cuenta con informacion reportada de graduados vinculados en la empresa Integral, de Arquitectura y Contrucció.
Está pendiente la aplicación de encuesta para actualizar información de la tasa de ocupación de los graduados.</t>
        </r>
      </text>
    </comment>
    <comment ref="E48" authorId="3" shapeId="0">
      <text>
        <r>
          <rPr>
            <b/>
            <sz val="9"/>
            <color indexed="81"/>
            <rFont val="Tahoma"/>
            <family val="2"/>
          </rPr>
          <t>Medios:</t>
        </r>
        <r>
          <rPr>
            <sz val="9"/>
            <color indexed="81"/>
            <rFont val="Tahoma"/>
            <family val="2"/>
          </rPr>
          <t xml:space="preserve">
acumulado</t>
        </r>
      </text>
    </comment>
    <comment ref="E49" authorId="3" shapeId="0">
      <text>
        <r>
          <rPr>
            <b/>
            <sz val="9"/>
            <color indexed="81"/>
            <rFont val="Tahoma"/>
            <family val="2"/>
          </rPr>
          <t>Medios:</t>
        </r>
        <r>
          <rPr>
            <sz val="9"/>
            <color indexed="81"/>
            <rFont val="Tahoma"/>
            <family val="2"/>
          </rPr>
          <t xml:space="preserve">
acumulado</t>
        </r>
      </text>
    </comment>
    <comment ref="D51" authorId="0" shapeId="0">
      <text>
        <r>
          <rPr>
            <b/>
            <sz val="9"/>
            <color indexed="81"/>
            <rFont val="Tahoma"/>
            <charset val="1"/>
          </rPr>
          <t>en 2016</t>
        </r>
      </text>
    </comment>
  </commentList>
</comments>
</file>

<file path=xl/comments2.xml><?xml version="1.0" encoding="utf-8"?>
<comments xmlns="http://schemas.openxmlformats.org/spreadsheetml/2006/main">
  <authors>
    <author>Isabel Cristina Jimenez Londoño</author>
    <author>Medios</author>
  </authors>
  <commentList>
    <comment ref="G17" authorId="0" shapeId="0">
      <text>
        <r>
          <rPr>
            <b/>
            <sz val="9"/>
            <color indexed="81"/>
            <rFont val="Tahoma"/>
            <charset val="1"/>
          </rPr>
          <t>ACAC, RED COLSI, CLACSO, ASCILA, ACIET RITA, REDULAC, UITC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6 Junior
</t>
        </r>
      </text>
    </comment>
    <comment ref="G18" authorId="1" shapeId="0">
      <text>
        <r>
          <rPr>
            <sz val="9"/>
            <color indexed="81"/>
            <rFont val="Tahoma"/>
            <family val="2"/>
          </rPr>
          <t xml:space="preserve">6 Junior
</t>
        </r>
      </text>
    </comment>
    <comment ref="H18" authorId="1" shapeId="0">
      <text>
        <r>
          <rPr>
            <sz val="9"/>
            <color indexed="81"/>
            <rFont val="Tahoma"/>
            <family val="2"/>
          </rPr>
          <t xml:space="preserve">6 Junior
</t>
        </r>
      </text>
    </comment>
    <comment ref="J18" authorId="1" shapeId="0">
      <text>
        <r>
          <rPr>
            <b/>
            <sz val="9"/>
            <color indexed="81"/>
            <rFont val="Tahoma"/>
            <family val="2"/>
          </rPr>
          <t>7 junior
2 asociados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" authorId="1" shapeId="0">
      <text>
        <r>
          <rPr>
            <b/>
            <sz val="9"/>
            <color indexed="81"/>
            <rFont val="Tahoma"/>
            <family val="2"/>
          </rPr>
          <t>7 junior
2 asociados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Isabel Cristina Jimenez Londoño</author>
    <author>Diana Milena Bedoya Aristizabal</author>
    <author>Medios</author>
    <author>calidad</author>
  </authors>
  <commentList>
    <comment ref="G10" authorId="0" shapeId="0">
      <text>
        <r>
          <rPr>
            <b/>
            <sz val="9"/>
            <color indexed="81"/>
            <rFont val="Tahoma"/>
            <charset val="1"/>
          </rPr>
          <t>Los ingresos por servicios de Extensiòn en 2015 fueron de $1.750.701.971.
Para 2016 los ingresos fueron de 1.386.028.072, LO CUAL NO MUESTRA UN INCREMENTO DE UN AÑO A OTRO</t>
        </r>
      </text>
    </comment>
    <comment ref="G12" authorId="0" shapeId="0">
      <text>
        <r>
          <rPr>
            <b/>
            <sz val="9"/>
            <color indexed="81"/>
            <rFont val="Tahoma"/>
            <charset val="1"/>
          </rPr>
          <t>2016-1: 966
2016-2: 615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4" authorId="1" shapeId="0">
      <text>
        <r>
          <rPr>
            <b/>
            <sz val="9"/>
            <color indexed="81"/>
            <rFont val="Tahoma"/>
            <family val="2"/>
          </rPr>
          <t>Es un indicador de AUMENTAR
Productos desarrollados a partir de la ejecucion de los convenios, como por ejemplo: destrezas, habilidades, nuevos conocimientos, metodologias, desarrolladas a partir de los convenios</t>
        </r>
      </text>
    </comment>
    <comment ref="F15" authorId="2" shapeId="0">
      <text>
        <r>
          <rPr>
            <b/>
            <sz val="9"/>
            <color indexed="81"/>
            <rFont val="Tahoma"/>
            <family val="2"/>
          </rPr>
          <t>REVIT, ARCGIS, SKETCHUP, AMADEUS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1" shapeId="0">
      <text>
        <r>
          <rPr>
            <b/>
            <sz val="9"/>
            <color indexed="81"/>
            <rFont val="Tahoma"/>
            <charset val="1"/>
          </rPr>
          <t>Extraido de informe de extensión académica del 20 de enero de 2017.</t>
        </r>
        <r>
          <rPr>
            <sz val="9"/>
            <color indexed="81"/>
            <rFont val="Tahoma"/>
            <charset val="1"/>
          </rPr>
          <t xml:space="preserve">
81 ACTIVIDADES DEL CENTRO DE LENGUAS.
31 ACTIVIDADES FACULTADES.
2 ACTIVIDADES QUÉDATE EN COLMAYOR</t>
        </r>
      </text>
    </comment>
    <comment ref="H15" authorId="2" shapeId="0">
      <text>
        <r>
          <rPr>
            <b/>
            <sz val="9"/>
            <color indexed="81"/>
            <rFont val="Tahoma"/>
            <family val="2"/>
          </rPr>
          <t>Medios:</t>
        </r>
        <r>
          <rPr>
            <sz val="9"/>
            <color indexed="81"/>
            <rFont val="Tahoma"/>
            <family val="2"/>
          </rPr>
          <t xml:space="preserve">
1. Curso 3DS MAX Básico
2. Curso Arcgis Básico
3. Curso Arcgis Intermedio
4. Arc GIS
5. Photo Shop Básico
6. Diseño de mezclas
7. Estuco y Pintura
8. Levantamiento e interpretación de Planos
9. Mamposteria
10. Revit Básico
11. Revit mep
12. Rhinoceros
13. Seminario de avalúos
14. Sketchup</t>
        </r>
      </text>
    </comment>
    <comment ref="G16" authorId="0" shapeId="0">
      <text>
        <r>
          <rPr>
            <b/>
            <sz val="9"/>
            <color indexed="81"/>
            <rFont val="Tahoma"/>
            <charset val="1"/>
          </rPr>
          <t>traslado por utilidad:  1,369,437,158.
Traslado rendimientos financieros:  16,590,914.
TOTAL:1.386.028.072
Tomado de informe de Extensiòn y Proyecciòn social, "relaciòn traslado de utilidades</t>
        </r>
      </text>
    </comment>
    <comment ref="C17" authorId="1" shapeId="0">
      <text>
        <r>
          <rPr>
            <b/>
            <sz val="9"/>
            <color indexed="81"/>
            <rFont val="Tahoma"/>
            <family val="2"/>
          </rPr>
          <t>Es un indicador en relación a convenios y  de aumentar,la base actual es el convenio que se tienen con   PIT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 shapeId="0">
      <text>
        <r>
          <rPr>
            <sz val="9"/>
            <color indexed="81"/>
            <rFont val="Tahoma"/>
            <charset val="1"/>
          </rPr>
          <t xml:space="preserve">Medellìn Gourmet-IUCMA
UPB-IUCMA
Universidad Pinar del Rio, Cuba-IUCMA
</t>
        </r>
      </text>
    </comment>
    <comment ref="A18" authorId="3" shapeId="0">
      <text>
        <r>
          <rPr>
            <b/>
            <sz val="9"/>
            <color indexed="81"/>
            <rFont val="Tahoma"/>
            <family val="2"/>
          </rPr>
          <t>En millones de pesos</t>
        </r>
      </text>
    </comment>
    <comment ref="C19" authorId="1" shapeId="0">
      <text>
        <r>
          <rPr>
            <b/>
            <sz val="9"/>
            <color indexed="81"/>
            <rFont val="Tahoma"/>
            <family val="2"/>
          </rPr>
          <t xml:space="preserve">Es un indicador en relación a convenios y  de aumentar.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1. UVA San Javier
2. Gerencia de servicios pùblicos de la Gobernaciòn.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Trabajos de grado asesorados en emprendimiento</t>
        </r>
        <r>
          <rPr>
            <sz val="9"/>
            <color indexed="81"/>
            <rFont val="Tahoma"/>
            <family val="2"/>
          </rPr>
          <t xml:space="preserve">
lazaro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</rPr>
          <t xml:space="preserve">convenios con empresas manejada por Lazaro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</rPr>
          <t>El indicador es en tèrminos de servicios prestados, para incluir todo tipo de educación, sea charla, diplomado, asesoria. Es de mantener y aumentar uno al año.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" authorId="1" shapeId="0">
      <text>
        <r>
          <rPr>
            <sz val="9"/>
            <color indexed="81"/>
            <rFont val="Tahoma"/>
            <charset val="1"/>
          </rPr>
          <t>Tomado de informe de Extensión Académica, enero 20 de 2017.
20 actividades realizadas por la Facultad de Ciencias de la Salud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</rPr>
          <t>La proyección del indicador esta basada en términios de muestras. De acuerdo a la capacidad instalada de LACMA que es de 1080 muestras.</t>
        </r>
      </text>
    </comment>
    <comment ref="C29" authorId="2" shapeId="0">
      <text>
        <r>
          <rPr>
            <b/>
            <sz val="9"/>
            <color indexed="81"/>
            <rFont val="Tahoma"/>
            <family val="2"/>
          </rPr>
          <t>Medios:</t>
        </r>
        <r>
          <rPr>
            <sz val="9"/>
            <color indexed="81"/>
            <rFont val="Tahoma"/>
            <family val="2"/>
          </rPr>
          <t xml:space="preserve">
Eventos tales como charlas, talleres, e intervenciones en sectores deprimidos de la ciudad</t>
        </r>
      </text>
    </comment>
    <comment ref="G29" authorId="0" shapeId="0">
      <text>
        <r>
          <rPr>
            <b/>
            <sz val="9"/>
            <color indexed="81"/>
            <rFont val="Tahoma"/>
            <charset val="1"/>
          </rPr>
          <t>DOS EN EL BARRIO EL PACIFICO 
UN CURSO DE MANIPULACION DE ALIMENTOS-FACULTAD DE CIENCIAS DE LA SALUD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Isabel Cristina Jimenez Londoño</author>
    <author>Robinson  Garcia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eventos, experiencias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1" shapeId="0">
      <text>
        <r>
          <rPr>
            <b/>
            <sz val="9"/>
            <color indexed="81"/>
            <rFont val="Tahoma"/>
            <charset val="1"/>
          </rPr>
          <t>Robinson  Garcia:</t>
        </r>
        <r>
          <rPr>
            <sz val="9"/>
            <color indexed="81"/>
            <rFont val="Tahoma"/>
            <charset val="1"/>
          </rPr>
          <t xml:space="preserve">
se realizarán en marzo de 2017, ya que en 2016 se pospusieron por la restauración del auditorio</t>
        </r>
      </text>
    </comment>
    <comment ref="G19" authorId="1" shapeId="0">
      <text>
        <r>
          <rPr>
            <b/>
            <sz val="9"/>
            <color indexed="81"/>
            <rFont val="Tahoma"/>
            <charset val="1"/>
          </rPr>
          <t>Robinson  Garcia:</t>
        </r>
        <r>
          <rPr>
            <sz val="9"/>
            <color indexed="81"/>
            <rFont val="Tahoma"/>
            <charset val="1"/>
          </rPr>
          <t xml:space="preserve">
se realizarán en marzo de 2017, ya que en 2016 se pospusieron por la restauración del auditorio</t>
        </r>
      </text>
    </comment>
    <comment ref="G20" authorId="1" shapeId="0">
      <text>
        <r>
          <rPr>
            <b/>
            <sz val="9"/>
            <color indexed="81"/>
            <rFont val="Tahoma"/>
            <charset val="1"/>
          </rPr>
          <t>Robinson  Garcia:</t>
        </r>
        <r>
          <rPr>
            <sz val="9"/>
            <color indexed="81"/>
            <rFont val="Tahoma"/>
            <charset val="1"/>
          </rPr>
          <t xml:space="preserve">
Mesa de Internacionalización
Proyecto de movilidad entrante y saliente</t>
        </r>
      </text>
    </comment>
    <comment ref="G22" authorId="1" shapeId="0">
      <text>
        <r>
          <rPr>
            <b/>
            <sz val="9"/>
            <color indexed="81"/>
            <rFont val="Tahoma"/>
            <charset val="1"/>
          </rPr>
          <t>Robinson  Garcia:</t>
        </r>
        <r>
          <rPr>
            <sz val="9"/>
            <color indexed="81"/>
            <rFont val="Tahoma"/>
            <charset val="1"/>
          </rPr>
          <t xml:space="preserve">
(Science Direct // EBSCO) </t>
        </r>
      </text>
    </comment>
    <comment ref="G23" authorId="1" shapeId="0">
      <text>
        <r>
          <rPr>
            <b/>
            <sz val="9"/>
            <color indexed="81"/>
            <rFont val="Tahoma"/>
            <charset val="1"/>
          </rPr>
          <t>Robinson  Garcia:</t>
        </r>
        <r>
          <rPr>
            <sz val="9"/>
            <color indexed="81"/>
            <rFont val="Tahoma"/>
            <charset val="1"/>
          </rPr>
          <t xml:space="preserve">
24 devoluciones de experiencias académicas</t>
        </r>
      </text>
    </comment>
    <comment ref="G25" authorId="0" shapeId="0">
      <text>
        <r>
          <rPr>
            <b/>
            <sz val="9"/>
            <color indexed="81"/>
            <rFont val="Tahoma"/>
            <charset val="1"/>
          </rPr>
          <t>Robinson  Garcia:
se realizarán en marzo de 2017, ya que en 2016 se pospusieron por la restauración del auditorio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6" authorId="1" shapeId="0">
      <text>
        <r>
          <rPr>
            <b/>
            <sz val="9"/>
            <color indexed="81"/>
            <rFont val="Tahoma"/>
            <charset val="1"/>
          </rPr>
          <t>Robinson  Garcia:</t>
        </r>
        <r>
          <rPr>
            <sz val="9"/>
            <color indexed="81"/>
            <rFont val="Tahoma"/>
            <charset val="1"/>
          </rPr>
          <t xml:space="preserve">
Conferencias en emprendimiento de la educación superior</t>
        </r>
      </text>
    </comment>
  </commentList>
</comments>
</file>

<file path=xl/comments5.xml><?xml version="1.0" encoding="utf-8"?>
<comments xmlns="http://schemas.openxmlformats.org/spreadsheetml/2006/main">
  <authors>
    <author>calidad</author>
    <author>Isabel Cristina Jimenez Londoño</author>
    <author>Liliana Gutierrez Macias</author>
  </authors>
  <commentList>
    <comment ref="G9" authorId="0" shapeId="0">
      <text>
        <r>
          <rPr>
            <b/>
            <sz val="9"/>
            <color indexed="81"/>
            <rFont val="Tahoma"/>
            <charset val="1"/>
          </rPr>
          <t>promedio de la participación de la comunidad institucional en los servicios de bienestar.
2016-1: 65.86%
2016-2: 67.01%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1" shapeId="0">
      <text>
        <r>
          <rPr>
            <b/>
            <sz val="9"/>
            <color indexed="81"/>
            <rFont val="Tahoma"/>
            <charset val="1"/>
          </rPr>
          <t>370 en 2016-1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478 en 2016-2</t>
        </r>
      </text>
    </comment>
    <comment ref="G14" authorId="2" shapeId="0">
      <text>
        <r>
          <rPr>
            <b/>
            <sz val="9"/>
            <color indexed="81"/>
            <rFont val="Tahoma"/>
            <charset val="1"/>
          </rPr>
          <t>Liliana Gutierrez Macias:</t>
        </r>
        <r>
          <rPr>
            <sz val="9"/>
            <color indexed="81"/>
            <rFont val="Tahoma"/>
            <charset val="1"/>
          </rPr>
          <t xml:space="preserve">
Jornadas de discapacidad</t>
        </r>
      </text>
    </comment>
    <comment ref="G15" authorId="2" shapeId="0">
      <text>
        <r>
          <rPr>
            <b/>
            <sz val="9"/>
            <color indexed="81"/>
            <rFont val="Tahoma"/>
            <charset val="1"/>
          </rPr>
          <t>Liliana Gutierrez Macias:</t>
        </r>
        <r>
          <rPr>
            <sz val="9"/>
            <color indexed="81"/>
            <rFont val="Tahoma"/>
            <charset val="1"/>
          </rPr>
          <t xml:space="preserve">
Jornadas del bienestar-artistica y cultural.
Jueves cultural</t>
        </r>
      </text>
    </comment>
    <comment ref="G16" authorId="2" shapeId="0">
      <text>
        <r>
          <rPr>
            <b/>
            <sz val="9"/>
            <color indexed="81"/>
            <rFont val="Tahoma"/>
            <charset val="1"/>
          </rPr>
          <t>Liliana Gutierrez Macias:</t>
        </r>
        <r>
          <rPr>
            <sz val="9"/>
            <color indexed="81"/>
            <rFont val="Tahoma"/>
            <charset val="1"/>
          </rPr>
          <t xml:space="preserve">
1. Cine club
2. Jornadas del Bienestar
3. semilleros de Musica, Teatro,Artes plasticas y
Danza.
4. grupos de proyección
5. Jueves cultural
6. Sala de exposiciones
7. Curso arte, cultura y sociedad.
8. cursos de maquillaje artistico</t>
        </r>
      </text>
    </comment>
    <comment ref="G18" authorId="2" shapeId="0">
      <text>
        <r>
          <rPr>
            <b/>
            <sz val="9"/>
            <color indexed="81"/>
            <rFont val="Tahoma"/>
            <charset val="1"/>
          </rPr>
          <t>Liliana Gutierrez Macias:</t>
        </r>
        <r>
          <rPr>
            <sz val="9"/>
            <color indexed="81"/>
            <rFont val="Tahoma"/>
            <charset val="1"/>
          </rPr>
          <t xml:space="preserve">
Jornadas del bienestar</t>
        </r>
      </text>
    </comment>
    <comment ref="G19" authorId="1" shapeId="0">
      <text>
        <r>
          <rPr>
            <b/>
            <sz val="9"/>
            <color indexed="81"/>
            <rFont val="Tahoma"/>
            <charset val="1"/>
          </rPr>
          <t>Promedio entre 2016-1 y 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2" shapeId="0">
      <text>
        <r>
          <rPr>
            <b/>
            <sz val="9"/>
            <color indexed="81"/>
            <rFont val="Tahoma"/>
            <charset val="1"/>
          </rPr>
          <t>Liliana Gutierrez Macias:</t>
        </r>
        <r>
          <rPr>
            <sz val="9"/>
            <color indexed="81"/>
            <rFont val="Tahoma"/>
            <charset val="1"/>
          </rPr>
          <t xml:space="preserve">
250 POR SEMESTRE</t>
        </r>
      </text>
    </comment>
  </commentList>
</comments>
</file>

<file path=xl/comments6.xml><?xml version="1.0" encoding="utf-8"?>
<comments xmlns="http://schemas.openxmlformats.org/spreadsheetml/2006/main">
  <authors>
    <author>Isabel Cristina Jimenez Londoño</author>
    <author>Medios</author>
    <author>Diana Milena Bedoya Aristizabal</author>
    <author>Tatiana Alvarez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Informes anuales</t>
        </r>
      </text>
    </comment>
    <comment ref="G11" authorId="0" shapeId="0">
      <text>
        <r>
          <rPr>
            <sz val="9"/>
            <color indexed="81"/>
            <rFont val="Tahoma"/>
            <charset val="1"/>
          </rPr>
          <t xml:space="preserve">
una auditorìa interna y una externa</t>
        </r>
      </text>
    </comment>
    <comment ref="G12" authorId="0" shapeId="0">
      <text>
        <r>
          <rPr>
            <sz val="9"/>
            <color indexed="81"/>
            <rFont val="Tahoma"/>
            <charset val="1"/>
          </rPr>
          <t xml:space="preserve">
una auditorìa interna y una externa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 xml:space="preserve">Informes anuales
</t>
        </r>
      </text>
    </comment>
    <comment ref="G16" authorId="0" shapeId="0">
      <text>
        <r>
          <rPr>
            <b/>
            <sz val="9"/>
            <color indexed="81"/>
            <rFont val="Tahoma"/>
            <charset val="1"/>
          </rPr>
          <t>Informe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Informes anuales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4" authorId="1" shapeId="0">
      <text>
        <r>
          <rPr>
            <b/>
            <sz val="9"/>
            <color indexed="81"/>
            <rFont val="Tahoma"/>
            <family val="2"/>
          </rPr>
          <t>Medios:
19: Producción a la investigación
3: Administrativos(asistencial, profesional, libre nombramiento)
15: maestria y doctorado(4 maestria y 11 doctorado
4: Uno Docente por facultad(reconocimiento dia del docente).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19: Producción a la investigación
3: Administrativos(asistencial, profesional, libre nombramiento)
15: maestria y doctorado(4 maestria y 11 doctorado
4: Uno Docente por facultad(reconocimiento dia del docente).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1" shapeId="0">
      <text>
        <r>
          <rPr>
            <b/>
            <sz val="9"/>
            <color indexed="81"/>
            <rFont val="Tahoma"/>
            <family val="2"/>
          </rPr>
          <t>Medios:</t>
        </r>
        <r>
          <rPr>
            <sz val="9"/>
            <color indexed="81"/>
            <rFont val="Tahoma"/>
            <family val="2"/>
          </rPr>
          <t xml:space="preserve">
Inducciion a docentes por semestre y otro adicional cada dos años a toda la institucion 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Una inducciòn cada semestre y una inducciòn general.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7" authorId="0" shapeId="0">
      <text>
        <r>
          <rPr>
            <sz val="9"/>
            <color indexed="81"/>
            <rFont val="Tahoma"/>
            <charset val="1"/>
          </rPr>
          <t>Reglamento estudiantil
PEI
Còdigo de ètica y Buen Gobierno.
3 documentos normativos actualizados de 5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Plan de Mercadeo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Se realizò seguimiento al Plan Indicativo, Plan de Acciòn institucional, Plan de Fomento a la calidad. Igualmente se formularon y evaluaron los proyectos de inversiòn de la instituciòn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informe anual del software de Planeacion docente y disposiciòn de aulas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El software se encuentra en proceso de constracciòn. Se espera que comience a operar para el 2017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 shapeId="0">
      <text>
        <r>
          <rPr>
            <b/>
            <sz val="9"/>
            <color indexed="81"/>
            <rFont val="Tahoma"/>
            <charset val="1"/>
          </rPr>
          <t>articulacion de los software acadèmicos y administrativos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2" authorId="2" shapeId="0">
      <text>
        <r>
          <rPr>
            <b/>
            <sz val="9"/>
            <color indexed="81"/>
            <rFont val="Tahoma"/>
            <charset val="1"/>
          </rPr>
          <t>articulacion de los software académicos y administrativos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Informes anuales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sz val="9"/>
            <color indexed="81"/>
            <rFont val="Tahoma"/>
            <charset val="1"/>
          </rPr>
          <t>Plan operativo de la planta fisica</t>
        </r>
      </text>
    </comment>
    <comment ref="A37" authorId="3" shapeId="0">
      <text>
        <r>
          <rPr>
            <sz val="9"/>
            <color indexed="81"/>
            <rFont val="Tahoma"/>
            <family val="2"/>
          </rPr>
          <t xml:space="preserve">Equipos actualizados
</t>
        </r>
      </text>
    </comment>
    <comment ref="G37" authorId="0" shapeId="0">
      <text>
        <r>
          <rPr>
            <sz val="9"/>
            <color indexed="81"/>
            <rFont val="Tahoma"/>
            <charset val="1"/>
          </rPr>
          <t xml:space="preserve">se cuenta con 280 equipos acadèmicos aproximadamente, de los cuales hay actualizados 210 equipos
</t>
        </r>
      </text>
    </comment>
    <comment ref="A38" authorId="3" shapeId="0">
      <text>
        <r>
          <rPr>
            <sz val="9"/>
            <color indexed="81"/>
            <rFont val="Tahoma"/>
            <family val="2"/>
          </rPr>
          <t xml:space="preserve">Renovación Data Center
</t>
        </r>
      </text>
    </comment>
    <comment ref="G38" authorId="0" shapeId="0">
      <text>
        <r>
          <rPr>
            <b/>
            <sz val="9"/>
            <color indexed="81"/>
            <rFont val="Tahoma"/>
            <charset val="1"/>
          </rPr>
          <t>Isabel Cristina Jimenez Londoño:</t>
        </r>
        <r>
          <rPr>
            <sz val="9"/>
            <color indexed="81"/>
            <rFont val="Tahoma"/>
            <charset val="1"/>
          </rPr>
          <t xml:space="preserve">
renovaciòn en un 85%.
Se renovaron 4 switches de datos, 48p, servidor de almacenamiento y aplicaciones y sistemas para virtualizaciòn.</t>
        </r>
      </text>
    </comment>
    <comment ref="G40" authorId="0" shapeId="0">
      <text>
        <r>
          <rPr>
            <b/>
            <sz val="9"/>
            <color indexed="81"/>
            <rFont val="Tahoma"/>
            <charset val="1"/>
          </rPr>
          <t>Se cuenta con el informe del "Plan operativo de la planta fìsica y plan anual de mantenimiento 2016"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<sst xmlns="http://schemas.openxmlformats.org/spreadsheetml/2006/main" count="573" uniqueCount="203">
  <si>
    <t>Indicador de Resultado</t>
  </si>
  <si>
    <t>Indicador de Producto</t>
  </si>
  <si>
    <t>Responsable</t>
  </si>
  <si>
    <t>Log Acum</t>
  </si>
  <si>
    <t>Efic Acum</t>
  </si>
  <si>
    <t>Tipo de indicador</t>
  </si>
  <si>
    <t xml:space="preserve">Línea Base </t>
  </si>
  <si>
    <t>Unidad de medida</t>
  </si>
  <si>
    <t>PÁGINA: 1 DE 1</t>
  </si>
  <si>
    <t>Indicador de resultado</t>
  </si>
  <si>
    <t xml:space="preserve">Prog (2016) </t>
  </si>
  <si>
    <t>Log (2016)</t>
  </si>
  <si>
    <t>Efic periodo</t>
  </si>
  <si>
    <r>
      <t>PLAN INDICATIVO CONSOLIDADO  
PI-FR</t>
    </r>
    <r>
      <rPr>
        <b/>
        <strike/>
        <sz val="14"/>
        <rFont val="Calibri"/>
        <family val="2"/>
      </rPr>
      <t xml:space="preserve"> </t>
    </r>
    <r>
      <rPr>
        <b/>
        <sz val="14"/>
        <rFont val="Calibri"/>
        <family val="2"/>
      </rPr>
      <t>021</t>
    </r>
  </si>
  <si>
    <t>Meta         (2016 - 2019)</t>
  </si>
  <si>
    <t xml:space="preserve">Prog (2017) </t>
  </si>
  <si>
    <t>Log (2017)</t>
  </si>
  <si>
    <t xml:space="preserve">Prog (2018) </t>
  </si>
  <si>
    <t>Log (2018)</t>
  </si>
  <si>
    <t xml:space="preserve">Prog (2019) </t>
  </si>
  <si>
    <t>Log (2019)</t>
  </si>
  <si>
    <t>VERSIÓN: 003</t>
  </si>
  <si>
    <t>FECHA: 15-12-2016</t>
  </si>
  <si>
    <t>EJE 1: DOCENCIA</t>
  </si>
  <si>
    <t>Componente 1: DOCENTES</t>
  </si>
  <si>
    <t>Componente 2: OFERTA ACADÈMICA DE CALIDAD</t>
  </si>
  <si>
    <t>Componente 4 : GRADUADOS</t>
  </si>
  <si>
    <t>Componente 1: IMPACTO DE LAS INVESTIGACIONES EN LA INSTITUCIÒN</t>
  </si>
  <si>
    <t>Componente 1: EXTENSIÒN ACADÈMICA</t>
  </si>
  <si>
    <t>Componente 2: PROYECCIÒN SOCIAL</t>
  </si>
  <si>
    <t>Componente 3 : PERMANENCIA CON CALIDAD</t>
  </si>
  <si>
    <t>Componente 1: INTERCULTURALIDAD</t>
  </si>
  <si>
    <t>Componente 1: BIENESTAR INSTITUCIONAL</t>
  </si>
  <si>
    <t>Componente 1: SISTEMA DE GESTIÒN INTEGRAL</t>
  </si>
  <si>
    <t>Componente 2: GESTIÒN FINANCIERA</t>
  </si>
  <si>
    <t>Componente 3 : GESTIÒN ADMINISTRATIVA</t>
  </si>
  <si>
    <t>Componente 4 : INFRAESTRUCTURA PARA EL MEJORAMIENTO ACADÈMICO Y EL BIENESTAR INSTITUCIONAL</t>
  </si>
  <si>
    <t>EJE 2: INVESTIGACIÒN</t>
  </si>
  <si>
    <t>EJE 3: EXTENSIÒN ACADÈMICA Y PROYECCIÒN SOCIAL</t>
  </si>
  <si>
    <t>EJE 4: INTERNACIONALIZACIÒN</t>
  </si>
  <si>
    <t>EJE 5: BIENESTAR INSTITUCIONAL</t>
  </si>
  <si>
    <t>EJE 6: GESTIÒN ADMINISTRATIVA Y FINANCIERA</t>
  </si>
  <si>
    <t>Porcentaje</t>
  </si>
  <si>
    <t>Ejecución del Plan anual  de capacitación docente</t>
  </si>
  <si>
    <t>Número de docentes por estudiantes</t>
  </si>
  <si>
    <t>No de docentes formados en programas de doctorado</t>
  </si>
  <si>
    <t>Número</t>
  </si>
  <si>
    <t>No de docentes formados en Maestría</t>
  </si>
  <si>
    <t>Proporción de docentes de planta capacitados en el marco del PIC</t>
  </si>
  <si>
    <t>No de docentes de planta adicionales, contratados</t>
  </si>
  <si>
    <t>Informe sobre el cumplimiento de cada factor y sus caracteristicas por el CNA</t>
  </si>
  <si>
    <t>Numero</t>
  </si>
  <si>
    <t>Estudios sobre la Oferta Académica articulada con los contextos local, regional, nacional e internacional.</t>
  </si>
  <si>
    <t>Incremento de la cobertura en el periodo</t>
  </si>
  <si>
    <t xml:space="preserve"> Concepto sobre el cumplimiento de condiciones iniciales</t>
  </si>
  <si>
    <t>Aumentar</t>
  </si>
  <si>
    <t>Mantener</t>
  </si>
  <si>
    <t>No de programas nuevos ofertados</t>
  </si>
  <si>
    <t>No de estudiantes matriculados</t>
  </si>
  <si>
    <t>No de programas académicos con metodología virtual, ofertados en @Medellín u otras plataformas</t>
  </si>
  <si>
    <t>No de grupos con apoyo a la presencialidad</t>
  </si>
  <si>
    <t>Vicerrectoría Académica</t>
  </si>
  <si>
    <t>Vicerrectoría Académica
Aseguramiento de la calidad académica.
Decanaturas</t>
  </si>
  <si>
    <t>Virtualidad</t>
  </si>
  <si>
    <t>Incremento de la retención estudiantil en el periodo</t>
  </si>
  <si>
    <t>Quédate en Colmayor</t>
  </si>
  <si>
    <t>No de asignaturas con tutorías académicas</t>
  </si>
  <si>
    <t>Estudiantes que acceden a los servicios del programa por medio de las TIC</t>
  </si>
  <si>
    <t>No de actividades (cursos, diplomados, cartillas, libros, videos o talleres) para fortalecer el proceso de enseñanza</t>
  </si>
  <si>
    <t xml:space="preserve">Porcentaje de estudiantes que hacen uso de los servicios </t>
  </si>
  <si>
    <t>No de docentes que se articulan a las estrategias didácticas del programa</t>
  </si>
  <si>
    <t>Tasa de deserción estudiantil disminuida</t>
  </si>
  <si>
    <t>Reducir</t>
  </si>
  <si>
    <t>Graduados vinculados a actividades académicas</t>
  </si>
  <si>
    <t>Graduados con oportunidades de ser vinculados laboralmente a traves de portal</t>
  </si>
  <si>
    <t>No de graduados que participan en actividades de formación (Cursos, seminarios, diplomados, talleres, charlas, entre otros.)</t>
  </si>
  <si>
    <t>Centro de Graduados</t>
  </si>
  <si>
    <t>Graduados capacitados en segunda lengua</t>
  </si>
  <si>
    <t>No de graduados vinculados laboralmente en actividades de docencia, investigación y extensión y proyección social</t>
  </si>
  <si>
    <t>Tasa de ocupacion: (Vinculados/Vacantes)*100</t>
  </si>
  <si>
    <t>No de ofertas registradas en el Portal por año</t>
  </si>
  <si>
    <t>No de hojas de vida de graduados registradas en el Portal</t>
  </si>
  <si>
    <t>No total de empresas registradas en el Portal</t>
  </si>
  <si>
    <t>No de estudios de inserción y  trayectoria laboral de los graduados realizados</t>
  </si>
  <si>
    <t>Tasa de actualizaciòn de la base de datos de graduados</t>
  </si>
  <si>
    <t>Vicerrectoría Académica
Aseguramiento de la calidad académica.
Decanaturas.</t>
  </si>
  <si>
    <t>Grupos de investigación categorizados en Colciencias</t>
  </si>
  <si>
    <t>Participación de los estudiantes en procesos de creación y reapropiación del conocimiento.</t>
  </si>
  <si>
    <t>No de proyectos de investigación aprobados</t>
  </si>
  <si>
    <t xml:space="preserve">Número </t>
  </si>
  <si>
    <t>No de ponencias presentadas en congresos nacionales e internacionales</t>
  </si>
  <si>
    <t>No de artículos publicados en revistas indexadas</t>
  </si>
  <si>
    <t>No de libros publicados</t>
  </si>
  <si>
    <t>No. de transferencias: patentes, normas, secretos industriales, entre otros </t>
  </si>
  <si>
    <t>Centro de investigaciones</t>
  </si>
  <si>
    <t xml:space="preserve">Participación en redes de investigación </t>
  </si>
  <si>
    <t>No de investigadores clasificados en COLCIENCIAS</t>
  </si>
  <si>
    <t>Número de proyectos de investigación aprobados (estudiantes)</t>
  </si>
  <si>
    <t>Número de auxiliares/pasantes de investigación</t>
  </si>
  <si>
    <t>Número de jóvenes investigadores dentro de los proyectos de investigación</t>
  </si>
  <si>
    <t>No. de eventos en los que participan los semilleristas</t>
  </si>
  <si>
    <t>Eventos academicos de Extensión Académica</t>
  </si>
  <si>
    <t>Aumento de ingresos por servicios de Extensión</t>
  </si>
  <si>
    <t>Proyectos de intervenciòn social</t>
  </si>
  <si>
    <t xml:space="preserve">No De estudiantes beneficiados con el centro de lenguas  </t>
  </si>
  <si>
    <t>No De eventos realizados por Extensión académica hacia la comunidad institucional (Cátedra abierta, Cátedraticos Extensión) </t>
  </si>
  <si>
    <t>Ingresos percibidos por  utilidades de los convenios y contratos de Extensión y Proyección social</t>
  </si>
  <si>
    <t>No De convenios desarrollados por la unidad estratégica de negocio  (TURISMO)</t>
  </si>
  <si>
    <t>Ingresos brutos percibidos por prestación de servicios (Consultorio de construcción y el hábitat)</t>
  </si>
  <si>
    <t>No De convenios desarrollados por la  Unidad estratégica de negocio (Consultorio de construcción y el hábitat)</t>
  </si>
  <si>
    <t>No  De convenios desarrollados por el Laboratorio de Innovación Social</t>
  </si>
  <si>
    <t>No De proyectos de Empresarismo y emprendimiento asesorados y acompañados</t>
  </si>
  <si>
    <t>No De convenios de Empresarismo y  emprendimiento con entidades del ecosistema emprendedor de la ciudad</t>
  </si>
  <si>
    <t>No De servicios académicos y administrativos de educación continua en salud</t>
  </si>
  <si>
    <t>No De muestras (LACMA)</t>
  </si>
  <si>
    <t xml:space="preserve"> En miles de Pesos</t>
  </si>
  <si>
    <t>Pesos</t>
  </si>
  <si>
    <t>No De actividades de proyeccion social, desarrollados con la comunidad.</t>
  </si>
  <si>
    <t>Extension y Proyeccion Social</t>
  </si>
  <si>
    <t>Movilidad Internacional</t>
  </si>
  <si>
    <t>Interculturalidad</t>
  </si>
  <si>
    <t>Experiencias académicas de internacionalización</t>
  </si>
  <si>
    <t>Nùmero</t>
  </si>
  <si>
    <t>No de estudiantes entrantes en actividades académicas</t>
  </si>
  <si>
    <t>No de docentes entrantes en actividades académicas</t>
  </si>
  <si>
    <t>No de estudiantes salientes  en actividades académicas</t>
  </si>
  <si>
    <t>No de docentes salientes en actividades académicas</t>
  </si>
  <si>
    <t>No de conversatorios como socialización de experiencias</t>
  </si>
  <si>
    <t>No de eventos con visitantes nacionales y extranjeros</t>
  </si>
  <si>
    <t>No de socializaciones de transferencia de conocimiento</t>
  </si>
  <si>
    <t>No propuestas desarrolladas con la mediación de Sapiencia</t>
  </si>
  <si>
    <t>Hotel-escuela operando</t>
  </si>
  <si>
    <t xml:space="preserve">Bases de datos bibliográficas en otros idiomas (Science Direct // EBSCO) </t>
  </si>
  <si>
    <t>No de Devoluciones de experiencias académicas</t>
  </si>
  <si>
    <t xml:space="preserve">Información por las redes Boletín “Mundo Mayor” </t>
  </si>
  <si>
    <t xml:space="preserve">No. de Conversatorios </t>
  </si>
  <si>
    <t>No. de eventos de capacitación en temas relacionados con internacionalización de la educación superior</t>
  </si>
  <si>
    <t>Cobertura de la población Institucional en los servicios de Bienestar</t>
  </si>
  <si>
    <t>No de atenciones médicas</t>
  </si>
  <si>
    <t>No de campañas prevención del consumo de sustancias psicoactivas</t>
  </si>
  <si>
    <t>% de la participación de la poblacion de la Institución en  actividades de promoción de la salud y el desarrollo humano</t>
  </si>
  <si>
    <t>No de eventos para promocionar la Inclusión Social</t>
  </si>
  <si>
    <t>Campañas de sensibilización a traves de actividades artísticas y culturales</t>
  </si>
  <si>
    <t>Actividades de promoción artística y cultural, ofertadas</t>
  </si>
  <si>
    <t>% de la participación de la poblacion de la Institución en  actividades artísticas y culturales</t>
  </si>
  <si>
    <t>Campañas para sensibilizar a la comunidad institucional en  los beneficios que se obtienen con la práctica de  las actividades deportivas y recreativas</t>
  </si>
  <si>
    <t>Actividades deportivas y recreativas, ofertadas.</t>
  </si>
  <si>
    <t>% de la participación de la poblacion de la Institución en  actividades deportivas y recreativas</t>
  </si>
  <si>
    <t>% de estudiantes con cobertura de la promoción socioeconómica</t>
  </si>
  <si>
    <t xml:space="preserve">No de estudiantes beneficiarios del Programa de Seguridad Alimentaria </t>
  </si>
  <si>
    <t>Reglamento para obtención de un único beneficio de promoción socioeconómica</t>
  </si>
  <si>
    <t xml:space="preserve">MECI y SIG operando conjuntamente </t>
  </si>
  <si>
    <t>No Auditorias del  Sistema de Gestión Ambiental.</t>
  </si>
  <si>
    <t>No Auditorias  del Sistema de Gestión de la Calidad.</t>
  </si>
  <si>
    <t>Implementación del Sistema de Gestión de Seguridad y Salud en el trabajo</t>
  </si>
  <si>
    <t>Equilibrio financiero</t>
  </si>
  <si>
    <t>Elaboración de propuesta de política pública que posibilite la financiación de la educación superior.</t>
  </si>
  <si>
    <t>Propuesta de resolución sobre la optimización en el uso de los recursos y control del gasto</t>
  </si>
  <si>
    <t>Estructura Administrativa modernizada</t>
  </si>
  <si>
    <t>Personal administrativo y docentes de carrera, recibiendo  incentivos y estímulos.</t>
  </si>
  <si>
    <t xml:space="preserve">Encuentros de Inducción y reinducción del personal administrativo y docente </t>
  </si>
  <si>
    <t>Modernización administrativa progresiva implementada, acorde a los recursos financieros disponibles.</t>
  </si>
  <si>
    <t>Marco normativo actualizado.</t>
  </si>
  <si>
    <t>Plan de mercadeo Institucional</t>
  </si>
  <si>
    <t>Seguimiento y evaluación a los planes, programas y proyectos de la Institución.</t>
  </si>
  <si>
    <t>Informe de optimización de espacios físicos para la docencia.</t>
  </si>
  <si>
    <t>Sistema de información estadistico y de autoevaluación, implementado</t>
  </si>
  <si>
    <t xml:space="preserve">Porcentaje de la articulación académica y administrativa </t>
  </si>
  <si>
    <t>Tasa</t>
  </si>
  <si>
    <t>Infraestructura al servicio de la Academia</t>
  </si>
  <si>
    <t xml:space="preserve">Herramientas tecnológicas para la enseñanza incorporadas al desarrollo académico. </t>
  </si>
  <si>
    <t xml:space="preserve">Desarrollo de infraestructura tecnológica para la educación.  </t>
  </si>
  <si>
    <t>Plan de mantenimiento y mejora integral de la infraestructura física donde opera la institución.</t>
  </si>
  <si>
    <t>Direccion de Internacionalizacion</t>
  </si>
  <si>
    <t>Bienestar Institucional</t>
  </si>
  <si>
    <t>Control Interno.
Gestión de la Mejora
Gestión Ambiental.
Seguridad y Salud en el Trabajo.
Gestión del Talento Humano.</t>
  </si>
  <si>
    <t>Vicerrectoría Académica
Vicerrectoría Administrativa y financiera.
Gestión de comunicaciones.
Gestión de la Extensión y Proyección Social.
Decanaturas.
Planeación Institucional.
Gestión de Bienes y Servicios</t>
  </si>
  <si>
    <t>Gestión del Talento Humano</t>
  </si>
  <si>
    <t>Vicerrectoría Administrativa y Financiera</t>
  </si>
  <si>
    <t>Secretaría General</t>
  </si>
  <si>
    <t>Gestión de Comunicaciones</t>
  </si>
  <si>
    <t>Planeación Institucional</t>
  </si>
  <si>
    <t>Vicerrectoría Administrativa y Financiera.
Vicerrectoría Académica</t>
  </si>
  <si>
    <t>Sistemas de información integrados (Financiero-Académico)</t>
  </si>
  <si>
    <t>Gestión de Tecnología e Informática</t>
  </si>
  <si>
    <t>Gestión de Infraestructura física</t>
  </si>
  <si>
    <t>Gestiòn de Infraestructura
Gestiòn de Tecnologìa</t>
  </si>
  <si>
    <t>Proporción de docentes de planta y ocasionales con Doctorado</t>
  </si>
  <si>
    <t>Proporción de docentes de planta y ocasionales con Magister</t>
  </si>
  <si>
    <t>Total presupuesto asignado (funcionamiento e inversión)</t>
  </si>
  <si>
    <t>Total presupuesto ejecutado (funcionamiento e inversión)</t>
  </si>
  <si>
    <t>Índice de inversión</t>
  </si>
  <si>
    <t>TOTALES</t>
  </si>
  <si>
    <t>EJE</t>
  </si>
  <si>
    <t>EFICACIA PERIÓDICA</t>
  </si>
  <si>
    <t>EFICACIA PONDERADA</t>
  </si>
  <si>
    <t>INDICADORES DE EVALUACIÓN PLAN INDICATIVO
CONSOLIDADO 2015</t>
  </si>
  <si>
    <t>Eficiencia del Plan</t>
  </si>
  <si>
    <t>No De programas de Extensión y Proyección social implementados(Cursos, Diplomados)</t>
  </si>
  <si>
    <t>25.39%</t>
  </si>
  <si>
    <t>EFICACIA ACUMULADA POR PRODUCTOS</t>
  </si>
  <si>
    <t>EFICACIA PONDERADA DE LA LÍNEA</t>
  </si>
  <si>
    <t>No De productos académicos desarrollados a partir de los proyectos de Extensión y proyección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</si>
</sst>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&quot;$&quot;\ #,##0"/>
    <numFmt numFmtId="168" formatCode="0.0%"/>
    <numFmt numFmtId="169" formatCode="_-[$$-240A]* #,##0_-;\-[$$-240A]* #,##0_-;_-[$$-24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4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ont="1"/>
    <xf numFmtId="0" fontId="0" fillId="2" borderId="0" xfId="0" applyFont="1" applyFill="1"/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6" fontId="0" fillId="0" borderId="1" xfId="3" applyNumberFormat="1" applyFont="1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0" fillId="0" borderId="1" xfId="3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9" fontId="5" fillId="2" borderId="0" xfId="1" applyFont="1" applyFill="1" applyBorder="1" applyAlignment="1">
      <alignment horizontal="center" vertical="center" wrapText="1"/>
    </xf>
    <xf numFmtId="9" fontId="5" fillId="2" borderId="6" xfId="1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2" borderId="0" xfId="1" applyFont="1" applyFill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165" fontId="0" fillId="2" borderId="0" xfId="2" applyFont="1" applyFill="1" applyAlignment="1">
      <alignment vertical="center"/>
    </xf>
    <xf numFmtId="9" fontId="0" fillId="2" borderId="1" xfId="0" applyNumberFormat="1" applyFont="1" applyFill="1" applyBorder="1" applyAlignment="1">
      <alignment horizontal="center" vertical="center" wrapText="1"/>
    </xf>
    <xf numFmtId="3" fontId="0" fillId="2" borderId="1" xfId="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9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7" fillId="0" borderId="1" xfId="1" applyFont="1" applyFill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3" fontId="7" fillId="2" borderId="1" xfId="3" applyNumberFormat="1" applyFont="1" applyFill="1" applyBorder="1" applyAlignment="1">
      <alignment horizontal="center" vertical="center" wrapText="1"/>
    </xf>
    <xf numFmtId="3" fontId="7" fillId="0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/>
    <xf numFmtId="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16" fillId="0" borderId="1" xfId="1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9" fontId="16" fillId="0" borderId="1" xfId="1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9" fontId="17" fillId="0" borderId="1" xfId="0" applyNumberFormat="1" applyFont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2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168" fontId="7" fillId="2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0" fontId="7" fillId="0" borderId="9" xfId="0" applyNumberFormat="1" applyFont="1" applyFill="1" applyBorder="1" applyAlignment="1">
      <alignment horizontal="center" vertical="center" wrapText="1"/>
    </xf>
    <xf numFmtId="10" fontId="7" fillId="0" borderId="1" xfId="1" applyNumberFormat="1" applyFont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7" fillId="6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0" fillId="0" borderId="1" xfId="3" applyNumberFormat="1" applyFont="1" applyFill="1" applyBorder="1" applyAlignment="1">
      <alignment horizontal="center" vertical="center" wrapText="1"/>
    </xf>
    <xf numFmtId="10" fontId="7" fillId="0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7" fillId="0" borderId="1" xfId="1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Fill="1" applyBorder="1"/>
    <xf numFmtId="9" fontId="0" fillId="2" borderId="1" xfId="1" applyFont="1" applyFill="1" applyBorder="1" applyAlignment="1">
      <alignment horizontal="center" vertical="center"/>
    </xf>
    <xf numFmtId="168" fontId="7" fillId="0" borderId="1" xfId="1" applyNumberFormat="1" applyFont="1" applyBorder="1" applyAlignment="1">
      <alignment horizontal="center" vertical="center" wrapText="1"/>
    </xf>
    <xf numFmtId="168" fontId="0" fillId="0" borderId="1" xfId="1" applyNumberFormat="1" applyFont="1" applyBorder="1" applyAlignment="1">
      <alignment horizontal="center" vertical="center" wrapText="1"/>
    </xf>
    <xf numFmtId="0" fontId="0" fillId="7" borderId="1" xfId="0" applyFill="1" applyBorder="1"/>
    <xf numFmtId="9" fontId="7" fillId="0" borderId="9" xfId="1" applyFont="1" applyFill="1" applyBorder="1" applyAlignment="1">
      <alignment horizontal="center" vertical="center" wrapText="1"/>
    </xf>
    <xf numFmtId="10" fontId="7" fillId="0" borderId="1" xfId="3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9" fontId="0" fillId="0" borderId="1" xfId="0" applyNumberFormat="1" applyFont="1" applyBorder="1"/>
    <xf numFmtId="169" fontId="0" fillId="0" borderId="1" xfId="0" applyNumberFormat="1" applyFont="1" applyBorder="1"/>
    <xf numFmtId="9" fontId="1" fillId="0" borderId="1" xfId="1" applyFont="1" applyBorder="1"/>
    <xf numFmtId="9" fontId="0" fillId="2" borderId="1" xfId="1" applyNumberFormat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/>
    </xf>
    <xf numFmtId="0" fontId="4" fillId="0" borderId="9" xfId="0" applyFont="1" applyBorder="1" applyAlignment="1"/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</cellXfs>
  <cellStyles count="4">
    <cellStyle name="Millares" xfId="2" builtinId="3"/>
    <cellStyle name="Moneda" xfId="3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1247775</xdr:colOff>
      <xdr:row>0</xdr:row>
      <xdr:rowOff>101598</xdr:rowOff>
    </xdr:from>
    <xdr:to>
      <xdr:col>1</xdr:col>
      <xdr:colOff>497417</xdr:colOff>
      <xdr:row>1</xdr:row>
      <xdr:rowOff>244071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101598"/>
          <a:ext cx="2212975" cy="74572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1247775</xdr:colOff>
      <xdr:row>0</xdr:row>
      <xdr:rowOff>101598</xdr:rowOff>
    </xdr:from>
    <xdr:to>
      <xdr:col>2</xdr:col>
      <xdr:colOff>19050</xdr:colOff>
      <xdr:row>1</xdr:row>
      <xdr:rowOff>244071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101598"/>
          <a:ext cx="2800350" cy="74254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1247775</xdr:colOff>
      <xdr:row>0</xdr:row>
      <xdr:rowOff>101598</xdr:rowOff>
    </xdr:from>
    <xdr:to>
      <xdr:col>2</xdr:col>
      <xdr:colOff>19050</xdr:colOff>
      <xdr:row>1</xdr:row>
      <xdr:rowOff>244071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101598"/>
          <a:ext cx="2800350" cy="742548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1247775</xdr:colOff>
      <xdr:row>0</xdr:row>
      <xdr:rowOff>101598</xdr:rowOff>
    </xdr:from>
    <xdr:to>
      <xdr:col>2</xdr:col>
      <xdr:colOff>19050</xdr:colOff>
      <xdr:row>1</xdr:row>
      <xdr:rowOff>244071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101598"/>
          <a:ext cx="2800350" cy="742548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1247775</xdr:colOff>
      <xdr:row>0</xdr:row>
      <xdr:rowOff>101598</xdr:rowOff>
    </xdr:from>
    <xdr:to>
      <xdr:col>2</xdr:col>
      <xdr:colOff>19050</xdr:colOff>
      <xdr:row>1</xdr:row>
      <xdr:rowOff>244071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101598"/>
          <a:ext cx="2800350" cy="742548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1247775</xdr:colOff>
      <xdr:row>0</xdr:row>
      <xdr:rowOff>101598</xdr:rowOff>
    </xdr:from>
    <xdr:to>
      <xdr:col>2</xdr:col>
      <xdr:colOff>19050</xdr:colOff>
      <xdr:row>1</xdr:row>
      <xdr:rowOff>244071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101598"/>
          <a:ext cx="2800350" cy="742548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85726</xdr:rowOff>
    </xdr:from>
    <xdr:to>
      <xdr:col>1</xdr:col>
      <xdr:colOff>1647824</xdr:colOff>
      <xdr:row>2</xdr:row>
      <xdr:rowOff>466726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276226"/>
          <a:ext cx="1533524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72"/>
  <sheetViews>
    <sheetView tabSelected="1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0" sqref="E10"/>
    </sheetView>
  </sheetViews>
  <sheetFormatPr baseColWidth="10" defaultRowHeight="15" x14ac:dyDescent="0.25"/>
  <cols>
    <col min="1" max="1" width="38.875" customWidth="1"/>
    <col min="2" max="2" width="16.625" style="2" customWidth="1"/>
    <col min="3" max="3" width="16.125" style="2" customWidth="1"/>
    <col min="4" max="4" width="9.75" style="2" bestFit="1" customWidth="1"/>
    <col min="5" max="5" width="14.125" style="2" customWidth="1"/>
    <col min="6" max="6" width="10.625" style="2" customWidth="1"/>
    <col min="7" max="7" width="9.625" style="2" bestFit="1" customWidth="1"/>
    <col min="8" max="8" width="10.625" style="2" bestFit="1" customWidth="1"/>
    <col min="9" max="9" width="9.625" style="2" bestFit="1" customWidth="1"/>
    <col min="10" max="10" width="10.625" style="2" bestFit="1" customWidth="1"/>
    <col min="11" max="11" width="9.625" style="2" bestFit="1" customWidth="1"/>
    <col min="12" max="12" width="10.625" style="2" bestFit="1" customWidth="1"/>
    <col min="13" max="13" width="9.625" style="2" bestFit="1" customWidth="1"/>
    <col min="14" max="14" width="10" style="2" bestFit="1" customWidth="1"/>
    <col min="15" max="15" width="12.75" style="2" bestFit="1" customWidth="1"/>
    <col min="16" max="16" width="11.25" style="36" bestFit="1" customWidth="1"/>
    <col min="17" max="17" width="31.375" style="2" bestFit="1" customWidth="1"/>
    <col min="18" max="18" width="28.75" style="13" customWidth="1"/>
    <col min="19" max="41" width="11.375" style="13"/>
  </cols>
  <sheetData>
    <row r="1" spans="1:51" s="7" customFormat="1" ht="47.25" customHeight="1" x14ac:dyDescent="0.25">
      <c r="A1" s="169"/>
      <c r="B1" s="169"/>
      <c r="C1" s="169"/>
      <c r="D1" s="169"/>
      <c r="E1" s="169"/>
      <c r="F1" s="171" t="s">
        <v>13</v>
      </c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s="7" customFormat="1" ht="24" customHeight="1" x14ac:dyDescent="0.25">
      <c r="A2" s="170"/>
      <c r="B2" s="170"/>
      <c r="C2" s="170"/>
      <c r="D2" s="170"/>
      <c r="E2" s="170"/>
      <c r="F2" s="172" t="s">
        <v>21</v>
      </c>
      <c r="G2" s="173"/>
      <c r="H2" s="172" t="s">
        <v>22</v>
      </c>
      <c r="I2" s="174"/>
      <c r="J2" s="174"/>
      <c r="K2" s="173"/>
      <c r="L2" s="172" t="s">
        <v>8</v>
      </c>
      <c r="M2" s="174"/>
      <c r="N2" s="174"/>
      <c r="O2" s="174"/>
      <c r="P2" s="174"/>
      <c r="Q2" s="17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s="7" customFormat="1" ht="15.75" x14ac:dyDescent="0.25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s="7" customFormat="1" ht="15.75" x14ac:dyDescent="0.25">
      <c r="A4" s="182"/>
      <c r="B4" s="183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1"/>
      <c r="Q4" s="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s="7" customFormat="1" ht="15.75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32"/>
      <c r="Q5" s="12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 ht="18.75" x14ac:dyDescent="0.3">
      <c r="A6" s="163" t="s">
        <v>23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</row>
    <row r="7" spans="1:51" s="4" customFormat="1" ht="54.75" customHeight="1" x14ac:dyDescent="0.25">
      <c r="A7" s="44" t="s">
        <v>24</v>
      </c>
      <c r="B7" s="5" t="s">
        <v>5</v>
      </c>
      <c r="C7" s="3" t="s">
        <v>7</v>
      </c>
      <c r="D7" s="3" t="s">
        <v>6</v>
      </c>
      <c r="E7" s="3" t="s">
        <v>14</v>
      </c>
      <c r="F7" s="3" t="s">
        <v>10</v>
      </c>
      <c r="G7" s="132" t="s">
        <v>11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3" t="s">
        <v>20</v>
      </c>
      <c r="N7" s="3" t="s">
        <v>3</v>
      </c>
      <c r="O7" s="3" t="s">
        <v>12</v>
      </c>
      <c r="P7" s="33" t="s">
        <v>4</v>
      </c>
      <c r="Q7" s="3" t="s">
        <v>2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51" s="4" customFormat="1" ht="15.75" x14ac:dyDescent="0.25">
      <c r="A8" s="177" t="s">
        <v>0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51" s="17" customFormat="1" ht="27.75" customHeight="1" x14ac:dyDescent="0.25">
      <c r="A9" s="49" t="s">
        <v>187</v>
      </c>
      <c r="B9" s="51" t="s">
        <v>55</v>
      </c>
      <c r="C9" s="50" t="s">
        <v>42</v>
      </c>
      <c r="D9" s="76">
        <v>3.6999999999999998E-2</v>
      </c>
      <c r="E9" s="52">
        <v>0.1</v>
      </c>
      <c r="F9" s="53"/>
      <c r="G9" s="127">
        <v>3.6999999999999998E-2</v>
      </c>
      <c r="H9" s="53"/>
      <c r="I9" s="47"/>
      <c r="J9" s="53"/>
      <c r="K9" s="53"/>
      <c r="L9" s="53"/>
      <c r="M9" s="54"/>
      <c r="N9" s="76">
        <f>G9+I9+K9+M9</f>
        <v>3.6999999999999998E-2</v>
      </c>
      <c r="O9" s="55">
        <f>G9/E9</f>
        <v>0.36999999999999994</v>
      </c>
      <c r="P9" s="56">
        <f>N9/E9</f>
        <v>0.36999999999999994</v>
      </c>
      <c r="Q9" s="184" t="s">
        <v>61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51" s="17" customFormat="1" ht="31.5" x14ac:dyDescent="0.25">
      <c r="A10" s="97" t="s">
        <v>188</v>
      </c>
      <c r="B10" s="51" t="s">
        <v>55</v>
      </c>
      <c r="C10" s="53" t="s">
        <v>42</v>
      </c>
      <c r="D10" s="76">
        <v>0.37959999999999999</v>
      </c>
      <c r="E10" s="133">
        <v>0.4</v>
      </c>
      <c r="F10" s="53"/>
      <c r="G10" s="126">
        <v>0.37959999999999999</v>
      </c>
      <c r="H10" s="51"/>
      <c r="I10" s="47"/>
      <c r="J10" s="47"/>
      <c r="K10" s="47"/>
      <c r="L10" s="47"/>
      <c r="M10" s="47"/>
      <c r="N10" s="76">
        <f t="shared" ref="N10" si="0">G10+I10+K10+M10</f>
        <v>0.37959999999999999</v>
      </c>
      <c r="O10" s="55">
        <f>G10/E10</f>
        <v>0.94899999999999995</v>
      </c>
      <c r="P10" s="56">
        <f>N10/E10</f>
        <v>0.94899999999999995</v>
      </c>
      <c r="Q10" s="185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51" s="17" customFormat="1" ht="31.5" x14ac:dyDescent="0.25">
      <c r="A11" s="49" t="s">
        <v>43</v>
      </c>
      <c r="B11" s="51" t="s">
        <v>56</v>
      </c>
      <c r="C11" s="53" t="s">
        <v>42</v>
      </c>
      <c r="D11" s="51"/>
      <c r="E11" s="57">
        <v>1</v>
      </c>
      <c r="F11" s="53"/>
      <c r="G11" s="154">
        <v>0.74</v>
      </c>
      <c r="H11" s="51"/>
      <c r="I11" s="47"/>
      <c r="J11" s="47"/>
      <c r="K11" s="47"/>
      <c r="L11" s="47"/>
      <c r="M11" s="47"/>
      <c r="N11" s="76">
        <f>G11+I11+K11+M11</f>
        <v>0.74</v>
      </c>
      <c r="O11" s="55">
        <f>G11/E11</f>
        <v>0.74</v>
      </c>
      <c r="P11" s="56">
        <f>N11/E11</f>
        <v>0.74</v>
      </c>
      <c r="Q11" s="185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51" s="17" customFormat="1" ht="15.75" x14ac:dyDescent="0.25">
      <c r="A12" s="49" t="s">
        <v>44</v>
      </c>
      <c r="B12" s="51" t="s">
        <v>56</v>
      </c>
      <c r="C12" s="130" t="s">
        <v>122</v>
      </c>
      <c r="D12" s="76">
        <v>2.7799999999999998E-2</v>
      </c>
      <c r="E12" s="129">
        <v>2.4700000000000002</v>
      </c>
      <c r="F12" s="53"/>
      <c r="G12" s="128">
        <v>2.78</v>
      </c>
      <c r="H12" s="51"/>
      <c r="I12" s="47"/>
      <c r="J12" s="47"/>
      <c r="K12" s="47"/>
      <c r="L12" s="47"/>
      <c r="M12" s="47"/>
      <c r="N12" s="129">
        <f>G12+I12+K12+M12</f>
        <v>2.78</v>
      </c>
      <c r="O12" s="55">
        <v>1</v>
      </c>
      <c r="P12" s="56">
        <f>N12/E12</f>
        <v>1.1255060728744937</v>
      </c>
      <c r="Q12" s="186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51" ht="15.75" x14ac:dyDescent="0.25">
      <c r="A13" s="175" t="s">
        <v>1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</row>
    <row r="14" spans="1:51" ht="31.5" x14ac:dyDescent="0.25">
      <c r="A14" s="60" t="s">
        <v>45</v>
      </c>
      <c r="B14" s="53" t="s">
        <v>55</v>
      </c>
      <c r="C14" s="50" t="s">
        <v>46</v>
      </c>
      <c r="D14" s="51">
        <v>1</v>
      </c>
      <c r="E14" s="58">
        <v>12</v>
      </c>
      <c r="F14" s="50">
        <v>1</v>
      </c>
      <c r="G14" s="50">
        <v>1</v>
      </c>
      <c r="H14" s="50">
        <v>2</v>
      </c>
      <c r="I14" s="47"/>
      <c r="J14" s="50">
        <v>2</v>
      </c>
      <c r="K14" s="47"/>
      <c r="L14" s="50">
        <v>7</v>
      </c>
      <c r="M14" s="47"/>
      <c r="N14" s="82">
        <f>G14+I14+K14+M14</f>
        <v>1</v>
      </c>
      <c r="O14" s="55">
        <f>G14/F14</f>
        <v>1</v>
      </c>
      <c r="P14" s="56">
        <f>N14/E14</f>
        <v>8.3333333333333329E-2</v>
      </c>
      <c r="Q14" s="184" t="s">
        <v>61</v>
      </c>
    </row>
    <row r="15" spans="1:51" ht="15.75" customHeight="1" x14ac:dyDescent="0.25">
      <c r="A15" s="61" t="s">
        <v>47</v>
      </c>
      <c r="B15" s="51" t="s">
        <v>56</v>
      </c>
      <c r="C15" s="53" t="s">
        <v>46</v>
      </c>
      <c r="D15" s="47">
        <v>0</v>
      </c>
      <c r="E15" s="53">
        <v>3</v>
      </c>
      <c r="F15" s="53">
        <v>0</v>
      </c>
      <c r="G15" s="82">
        <v>0</v>
      </c>
      <c r="H15" s="53">
        <v>3</v>
      </c>
      <c r="I15" s="63"/>
      <c r="J15" s="53">
        <v>0</v>
      </c>
      <c r="K15" s="47"/>
      <c r="L15" s="53">
        <v>0</v>
      </c>
      <c r="M15" s="47"/>
      <c r="N15" s="82">
        <f t="shared" ref="N15:N17" si="1">G15+I15+K15+M15</f>
        <v>0</v>
      </c>
      <c r="O15" s="55">
        <v>0</v>
      </c>
      <c r="P15" s="56">
        <f>N15/E15</f>
        <v>0</v>
      </c>
      <c r="Q15" s="185"/>
    </row>
    <row r="16" spans="1:51" ht="24.75" customHeight="1" x14ac:dyDescent="0.25">
      <c r="A16" s="61" t="s">
        <v>48</v>
      </c>
      <c r="B16" s="51" t="s">
        <v>55</v>
      </c>
      <c r="C16" s="53" t="s">
        <v>42</v>
      </c>
      <c r="D16" s="122">
        <v>0.4</v>
      </c>
      <c r="E16" s="57">
        <v>1</v>
      </c>
      <c r="F16" s="64">
        <v>0.4</v>
      </c>
      <c r="G16" s="62">
        <v>0.1</v>
      </c>
      <c r="H16" s="64">
        <v>0.2</v>
      </c>
      <c r="I16" s="63"/>
      <c r="J16" s="64">
        <v>0.2</v>
      </c>
      <c r="K16" s="47"/>
      <c r="L16" s="64">
        <v>0.2</v>
      </c>
      <c r="M16" s="47"/>
      <c r="N16" s="55">
        <f>G16+I16+K16+M16</f>
        <v>0.1</v>
      </c>
      <c r="O16" s="55">
        <f>G16/F16</f>
        <v>0.25</v>
      </c>
      <c r="P16" s="56">
        <f>N16/E16</f>
        <v>0.1</v>
      </c>
      <c r="Q16" s="185"/>
    </row>
    <row r="17" spans="1:41" ht="31.5" x14ac:dyDescent="0.25">
      <c r="A17" s="61" t="s">
        <v>49</v>
      </c>
      <c r="B17" s="51" t="s">
        <v>56</v>
      </c>
      <c r="C17" s="53" t="s">
        <v>46</v>
      </c>
      <c r="D17" s="47">
        <v>0</v>
      </c>
      <c r="E17" s="53">
        <v>11</v>
      </c>
      <c r="F17" s="53">
        <v>0</v>
      </c>
      <c r="G17" s="82">
        <v>0</v>
      </c>
      <c r="H17" s="53">
        <v>11</v>
      </c>
      <c r="I17" s="63"/>
      <c r="J17" s="53">
        <v>0</v>
      </c>
      <c r="K17" s="47"/>
      <c r="L17" s="53">
        <v>0</v>
      </c>
      <c r="M17" s="47"/>
      <c r="N17" s="82">
        <f t="shared" si="1"/>
        <v>0</v>
      </c>
      <c r="O17" s="55">
        <v>0</v>
      </c>
      <c r="P17" s="56">
        <f>N17/E17</f>
        <v>0</v>
      </c>
      <c r="Q17" s="186"/>
    </row>
    <row r="18" spans="1:41" s="1" customFormat="1" ht="15.75" x14ac:dyDescent="0.25">
      <c r="A18" s="175" t="s">
        <v>25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</row>
    <row r="19" spans="1:41" s="1" customFormat="1" ht="15.75" x14ac:dyDescent="0.25">
      <c r="A19" s="177" t="s">
        <v>0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</row>
    <row r="20" spans="1:41" s="1" customFormat="1" ht="63" x14ac:dyDescent="0.25">
      <c r="A20" s="61" t="s">
        <v>50</v>
      </c>
      <c r="B20" s="51" t="s">
        <v>56</v>
      </c>
      <c r="C20" s="53" t="s">
        <v>51</v>
      </c>
      <c r="D20" s="53">
        <v>0</v>
      </c>
      <c r="E20" s="53">
        <v>1</v>
      </c>
      <c r="F20" s="53"/>
      <c r="G20" s="51">
        <v>0</v>
      </c>
      <c r="H20" s="53"/>
      <c r="I20" s="47"/>
      <c r="J20" s="53"/>
      <c r="K20" s="53"/>
      <c r="L20" s="53"/>
      <c r="M20" s="54"/>
      <c r="N20" s="82">
        <f>G20+I20+K20+M20</f>
        <v>0</v>
      </c>
      <c r="O20" s="55">
        <f>G20/E20</f>
        <v>0</v>
      </c>
      <c r="P20" s="56">
        <f>N20/E20</f>
        <v>0</v>
      </c>
      <c r="Q20" s="65" t="s">
        <v>62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</row>
    <row r="21" spans="1:41" s="1" customFormat="1" ht="47.25" x14ac:dyDescent="0.25">
      <c r="A21" s="61" t="s">
        <v>52</v>
      </c>
      <c r="B21" s="51" t="s">
        <v>55</v>
      </c>
      <c r="C21" s="53" t="s">
        <v>51</v>
      </c>
      <c r="D21" s="53">
        <v>0</v>
      </c>
      <c r="E21" s="53">
        <v>2</v>
      </c>
      <c r="F21" s="53"/>
      <c r="G21" s="53">
        <v>0</v>
      </c>
      <c r="H21" s="53"/>
      <c r="I21" s="47"/>
      <c r="J21" s="53"/>
      <c r="K21" s="53"/>
      <c r="L21" s="53"/>
      <c r="M21" s="54"/>
      <c r="N21" s="82">
        <f t="shared" ref="N21:N28" si="2">G21+I21+K21+M21</f>
        <v>0</v>
      </c>
      <c r="O21" s="55">
        <f>G21/E21</f>
        <v>0</v>
      </c>
      <c r="P21" s="56">
        <f>N21/E21</f>
        <v>0</v>
      </c>
      <c r="Q21" s="187" t="s">
        <v>61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</row>
    <row r="22" spans="1:41" s="1" customFormat="1" ht="15.75" x14ac:dyDescent="0.25">
      <c r="A22" s="61" t="s">
        <v>53</v>
      </c>
      <c r="B22" s="51" t="s">
        <v>55</v>
      </c>
      <c r="C22" s="53" t="s">
        <v>42</v>
      </c>
      <c r="D22" s="59">
        <v>2.6700000000000002E-2</v>
      </c>
      <c r="E22" s="151">
        <v>0.23599999999999999</v>
      </c>
      <c r="F22" s="53"/>
      <c r="G22" s="127">
        <v>2.6700000000000002E-2</v>
      </c>
      <c r="H22" s="53"/>
      <c r="I22" s="47"/>
      <c r="J22" s="53"/>
      <c r="K22" s="53"/>
      <c r="L22" s="53"/>
      <c r="M22" s="54"/>
      <c r="N22" s="136">
        <f>G22+I22+K22+M22</f>
        <v>2.6700000000000002E-2</v>
      </c>
      <c r="O22" s="144">
        <f>G22/E22</f>
        <v>0.11313559322033899</v>
      </c>
      <c r="P22" s="151">
        <f>N22/E22</f>
        <v>0.11313559322033899</v>
      </c>
      <c r="Q22" s="188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</row>
    <row r="23" spans="1:41" s="1" customFormat="1" ht="15.75" x14ac:dyDescent="0.25">
      <c r="A23" s="175" t="s">
        <v>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ht="63" x14ac:dyDescent="0.25">
      <c r="A24" s="61" t="s">
        <v>54</v>
      </c>
      <c r="B24" s="51" t="s">
        <v>56</v>
      </c>
      <c r="C24" s="53" t="s">
        <v>46</v>
      </c>
      <c r="D24" s="47">
        <v>0</v>
      </c>
      <c r="E24" s="66">
        <v>1</v>
      </c>
      <c r="F24" s="66">
        <v>0</v>
      </c>
      <c r="G24" s="131">
        <v>0</v>
      </c>
      <c r="H24" s="66">
        <v>1</v>
      </c>
      <c r="I24" s="55"/>
      <c r="J24" s="67">
        <v>0</v>
      </c>
      <c r="K24" s="68"/>
      <c r="L24" s="67">
        <v>0</v>
      </c>
      <c r="M24" s="68"/>
      <c r="N24" s="131">
        <f t="shared" si="2"/>
        <v>0</v>
      </c>
      <c r="O24" s="55">
        <v>0</v>
      </c>
      <c r="P24" s="56">
        <f>N24/E24</f>
        <v>0</v>
      </c>
      <c r="Q24" s="65" t="s">
        <v>85</v>
      </c>
    </row>
    <row r="25" spans="1:41" ht="17.25" customHeight="1" x14ac:dyDescent="0.25">
      <c r="A25" s="69" t="s">
        <v>57</v>
      </c>
      <c r="B25" s="51" t="s">
        <v>55</v>
      </c>
      <c r="C25" s="53" t="s">
        <v>46</v>
      </c>
      <c r="D25" s="47">
        <v>0</v>
      </c>
      <c r="E25" s="53">
        <v>11</v>
      </c>
      <c r="F25" s="70">
        <v>0</v>
      </c>
      <c r="G25" s="131">
        <v>0</v>
      </c>
      <c r="H25" s="47">
        <v>7</v>
      </c>
      <c r="I25" s="55"/>
      <c r="J25" s="47">
        <v>0</v>
      </c>
      <c r="K25" s="68"/>
      <c r="L25" s="47">
        <v>4</v>
      </c>
      <c r="M25" s="68"/>
      <c r="N25" s="131">
        <f t="shared" si="2"/>
        <v>0</v>
      </c>
      <c r="O25" s="55">
        <v>0</v>
      </c>
      <c r="P25" s="56">
        <f>N25/E25</f>
        <v>0</v>
      </c>
      <c r="Q25" s="187" t="s">
        <v>61</v>
      </c>
    </row>
    <row r="26" spans="1:41" ht="17.25" customHeight="1" x14ac:dyDescent="0.25">
      <c r="A26" s="69" t="s">
        <v>58</v>
      </c>
      <c r="B26" s="51" t="s">
        <v>55</v>
      </c>
      <c r="C26" s="53" t="s">
        <v>46</v>
      </c>
      <c r="D26" s="47">
        <v>3882</v>
      </c>
      <c r="E26" s="71">
        <v>4800</v>
      </c>
      <c r="F26" s="72">
        <v>3882</v>
      </c>
      <c r="G26" s="131">
        <v>3882</v>
      </c>
      <c r="H26" s="73">
        <v>4300</v>
      </c>
      <c r="I26" s="55"/>
      <c r="J26" s="73">
        <v>4500</v>
      </c>
      <c r="K26" s="68"/>
      <c r="L26" s="73">
        <v>4800</v>
      </c>
      <c r="M26" s="68"/>
      <c r="N26" s="131">
        <f t="shared" si="2"/>
        <v>3882</v>
      </c>
      <c r="O26" s="55">
        <f t="shared" ref="O26" si="3">G26/F26</f>
        <v>1</v>
      </c>
      <c r="P26" s="56">
        <f>N26/E26</f>
        <v>0.80874999999999997</v>
      </c>
      <c r="Q26" s="188"/>
    </row>
    <row r="27" spans="1:41" ht="47.25" x14ac:dyDescent="0.25">
      <c r="A27" s="61" t="s">
        <v>59</v>
      </c>
      <c r="B27" s="51" t="s">
        <v>55</v>
      </c>
      <c r="C27" s="53" t="s">
        <v>46</v>
      </c>
      <c r="D27" s="47">
        <v>0</v>
      </c>
      <c r="E27" s="53">
        <v>5</v>
      </c>
      <c r="F27" s="53">
        <v>0</v>
      </c>
      <c r="G27" s="131">
        <v>0</v>
      </c>
      <c r="H27" s="53">
        <v>3</v>
      </c>
      <c r="I27" s="55"/>
      <c r="J27" s="53">
        <v>1</v>
      </c>
      <c r="K27" s="68"/>
      <c r="L27" s="53">
        <v>1</v>
      </c>
      <c r="M27" s="68"/>
      <c r="N27" s="131">
        <f t="shared" si="2"/>
        <v>0</v>
      </c>
      <c r="O27" s="55">
        <v>0</v>
      </c>
      <c r="P27" s="56">
        <f>N27/E27</f>
        <v>0</v>
      </c>
      <c r="Q27" s="184" t="s">
        <v>63</v>
      </c>
    </row>
    <row r="28" spans="1:41" ht="15.75" x14ac:dyDescent="0.25">
      <c r="A28" s="49" t="s">
        <v>60</v>
      </c>
      <c r="B28" s="51" t="s">
        <v>55</v>
      </c>
      <c r="C28" s="53" t="s">
        <v>46</v>
      </c>
      <c r="D28" s="51">
        <v>500</v>
      </c>
      <c r="E28" s="53">
        <v>590</v>
      </c>
      <c r="F28" s="51">
        <v>500</v>
      </c>
      <c r="G28" s="66">
        <v>571</v>
      </c>
      <c r="H28" s="51">
        <v>30</v>
      </c>
      <c r="I28" s="67"/>
      <c r="J28" s="51">
        <v>30</v>
      </c>
      <c r="K28" s="47"/>
      <c r="L28" s="51">
        <v>30</v>
      </c>
      <c r="M28" s="47"/>
      <c r="N28" s="131">
        <f t="shared" si="2"/>
        <v>571</v>
      </c>
      <c r="O28" s="55">
        <v>1</v>
      </c>
      <c r="P28" s="56">
        <f>N28/E28</f>
        <v>0.96779661016949148</v>
      </c>
      <c r="Q28" s="186"/>
    </row>
    <row r="29" spans="1:41" s="1" customFormat="1" ht="15.75" customHeight="1" x14ac:dyDescent="0.25">
      <c r="A29" s="175" t="s">
        <v>30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ht="15.75" x14ac:dyDescent="0.25">
      <c r="A30" s="175" t="s">
        <v>9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</row>
    <row r="31" spans="1:41" ht="31.5" x14ac:dyDescent="0.25">
      <c r="A31" s="45" t="s">
        <v>64</v>
      </c>
      <c r="B31" s="51" t="s">
        <v>55</v>
      </c>
      <c r="C31" s="47" t="s">
        <v>42</v>
      </c>
      <c r="D31" s="123">
        <v>0.89300000000000002</v>
      </c>
      <c r="E31" s="48">
        <v>1.2E-2</v>
      </c>
      <c r="F31" s="41"/>
      <c r="G31" s="76">
        <v>1.7000000000000001E-2</v>
      </c>
      <c r="H31" s="41"/>
      <c r="I31" s="41"/>
      <c r="J31" s="41"/>
      <c r="K31" s="41"/>
      <c r="L31" s="41"/>
      <c r="M31" s="41"/>
      <c r="N31" s="136">
        <f>G31+I31+K31+M31</f>
        <v>1.7000000000000001E-2</v>
      </c>
      <c r="O31" s="55">
        <v>1</v>
      </c>
      <c r="P31" s="56">
        <f>N31/E31</f>
        <v>1.4166666666666667</v>
      </c>
      <c r="Q31" s="46" t="s">
        <v>65</v>
      </c>
    </row>
    <row r="32" spans="1:41" ht="15.75" x14ac:dyDescent="0.25">
      <c r="A32" s="175" t="s">
        <v>1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</row>
    <row r="33" spans="1:41" ht="15" customHeight="1" x14ac:dyDescent="0.25">
      <c r="A33" s="74" t="s">
        <v>66</v>
      </c>
      <c r="B33" s="66" t="s">
        <v>55</v>
      </c>
      <c r="C33" s="75" t="s">
        <v>46</v>
      </c>
      <c r="D33" s="66">
        <v>10</v>
      </c>
      <c r="E33" s="71">
        <v>12</v>
      </c>
      <c r="F33" s="51">
        <v>9</v>
      </c>
      <c r="G33" s="66">
        <v>10</v>
      </c>
      <c r="H33" s="66">
        <v>1</v>
      </c>
      <c r="I33" s="67"/>
      <c r="J33" s="67">
        <v>1</v>
      </c>
      <c r="K33" s="67"/>
      <c r="L33" s="67">
        <v>1</v>
      </c>
      <c r="M33" s="67"/>
      <c r="N33" s="131">
        <f>G33+I33+K33+M33</f>
        <v>10</v>
      </c>
      <c r="O33" s="55">
        <v>1</v>
      </c>
      <c r="P33" s="56">
        <f>N33/E33</f>
        <v>0.83333333333333337</v>
      </c>
      <c r="Q33" s="164" t="s">
        <v>65</v>
      </c>
    </row>
    <row r="34" spans="1:41" ht="31.5" x14ac:dyDescent="0.25">
      <c r="A34" s="69" t="s">
        <v>67</v>
      </c>
      <c r="B34" s="66" t="s">
        <v>55</v>
      </c>
      <c r="C34" s="51" t="s">
        <v>42</v>
      </c>
      <c r="D34" s="66"/>
      <c r="E34" s="62">
        <v>0.5</v>
      </c>
      <c r="F34" s="62">
        <v>0.35</v>
      </c>
      <c r="G34" s="140">
        <v>0.3</v>
      </c>
      <c r="H34" s="62">
        <v>0.05</v>
      </c>
      <c r="I34" s="67"/>
      <c r="J34" s="62">
        <v>0.05</v>
      </c>
      <c r="K34" s="67"/>
      <c r="L34" s="62">
        <v>0.05</v>
      </c>
      <c r="M34" s="67"/>
      <c r="N34" s="137">
        <f t="shared" ref="N34:N38" si="4">G34+I34+K34+M34</f>
        <v>0.3</v>
      </c>
      <c r="O34" s="55">
        <f>G34/F34</f>
        <v>0.85714285714285721</v>
      </c>
      <c r="P34" s="56">
        <f>N34/E34</f>
        <v>0.6</v>
      </c>
      <c r="Q34" s="165"/>
    </row>
    <row r="35" spans="1:41" ht="47.25" x14ac:dyDescent="0.25">
      <c r="A35" s="69" t="s">
        <v>68</v>
      </c>
      <c r="B35" s="66" t="s">
        <v>55</v>
      </c>
      <c r="C35" s="51" t="s">
        <v>46</v>
      </c>
      <c r="D35" s="66">
        <v>38</v>
      </c>
      <c r="E35" s="51">
        <v>12</v>
      </c>
      <c r="F35" s="51">
        <v>9</v>
      </c>
      <c r="G35" s="66">
        <v>10</v>
      </c>
      <c r="H35" s="51">
        <v>1</v>
      </c>
      <c r="I35" s="67"/>
      <c r="J35" s="51">
        <v>1</v>
      </c>
      <c r="K35" s="67"/>
      <c r="L35" s="51">
        <v>1</v>
      </c>
      <c r="M35" s="67"/>
      <c r="N35" s="131">
        <f t="shared" si="4"/>
        <v>10</v>
      </c>
      <c r="O35" s="55">
        <v>1</v>
      </c>
      <c r="P35" s="56">
        <f>N35/E35</f>
        <v>0.83333333333333337</v>
      </c>
      <c r="Q35" s="165"/>
    </row>
    <row r="36" spans="1:41" ht="31.5" x14ac:dyDescent="0.25">
      <c r="A36" s="69" t="s">
        <v>69</v>
      </c>
      <c r="B36" s="66" t="s">
        <v>55</v>
      </c>
      <c r="C36" s="51" t="s">
        <v>42</v>
      </c>
      <c r="D36" s="66"/>
      <c r="E36" s="62">
        <v>0.52</v>
      </c>
      <c r="F36" s="55">
        <v>0.49</v>
      </c>
      <c r="G36" s="140">
        <v>0.5</v>
      </c>
      <c r="H36" s="62">
        <v>0.01</v>
      </c>
      <c r="I36" s="67"/>
      <c r="J36" s="62">
        <v>0.01</v>
      </c>
      <c r="K36" s="67"/>
      <c r="L36" s="62">
        <v>0.01</v>
      </c>
      <c r="M36" s="67"/>
      <c r="N36" s="137">
        <f t="shared" si="4"/>
        <v>0.5</v>
      </c>
      <c r="O36" s="55">
        <v>1</v>
      </c>
      <c r="P36" s="56">
        <f>N36/E36</f>
        <v>0.96153846153846145</v>
      </c>
      <c r="Q36" s="165"/>
    </row>
    <row r="37" spans="1:41" ht="31.5" x14ac:dyDescent="0.25">
      <c r="A37" s="69" t="s">
        <v>70</v>
      </c>
      <c r="B37" s="66" t="s">
        <v>55</v>
      </c>
      <c r="C37" s="51" t="s">
        <v>46</v>
      </c>
      <c r="D37" s="66">
        <v>12</v>
      </c>
      <c r="E37" s="51">
        <v>16</v>
      </c>
      <c r="F37" s="51">
        <v>10</v>
      </c>
      <c r="G37" s="66">
        <v>12</v>
      </c>
      <c r="H37" s="51">
        <v>2</v>
      </c>
      <c r="I37" s="67"/>
      <c r="J37" s="51">
        <v>2</v>
      </c>
      <c r="K37" s="67"/>
      <c r="L37" s="51">
        <v>2</v>
      </c>
      <c r="M37" s="67"/>
      <c r="N37" s="131">
        <f t="shared" si="4"/>
        <v>12</v>
      </c>
      <c r="O37" s="55">
        <v>1</v>
      </c>
      <c r="P37" s="56">
        <f>N37/E37</f>
        <v>0.75</v>
      </c>
      <c r="Q37" s="165"/>
    </row>
    <row r="38" spans="1:41" s="1" customFormat="1" ht="15.75" x14ac:dyDescent="0.25">
      <c r="A38" s="69" t="s">
        <v>71</v>
      </c>
      <c r="B38" s="66" t="s">
        <v>72</v>
      </c>
      <c r="C38" s="51" t="s">
        <v>42</v>
      </c>
      <c r="D38" s="59">
        <v>0.107</v>
      </c>
      <c r="E38" s="76">
        <v>9.5000000000000001E-2</v>
      </c>
      <c r="F38" s="76">
        <v>0.107</v>
      </c>
      <c r="G38" s="155">
        <v>0.107</v>
      </c>
      <c r="H38" s="76">
        <v>0.10299999999999999</v>
      </c>
      <c r="I38" s="77"/>
      <c r="J38" s="76">
        <v>9.9000000000000005E-2</v>
      </c>
      <c r="K38" s="78"/>
      <c r="L38" s="76">
        <v>9.5000000000000001E-2</v>
      </c>
      <c r="M38" s="68"/>
      <c r="N38" s="136">
        <f t="shared" si="4"/>
        <v>0.107</v>
      </c>
      <c r="O38" s="55">
        <f t="shared" ref="O38" si="5">G38/F38</f>
        <v>1</v>
      </c>
      <c r="P38" s="56">
        <f>E38/N38</f>
        <v>0.88785046728971961</v>
      </c>
      <c r="Q38" s="166"/>
      <c r="R38" s="38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s="13" customFormat="1" ht="15.75" x14ac:dyDescent="0.25">
      <c r="A39" s="175" t="s">
        <v>26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</row>
    <row r="40" spans="1:41" s="13" customFormat="1" ht="15.75" x14ac:dyDescent="0.25">
      <c r="A40" s="175" t="s">
        <v>0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</row>
    <row r="41" spans="1:41" s="13" customFormat="1" ht="15.75" x14ac:dyDescent="0.25">
      <c r="A41" s="79" t="s">
        <v>73</v>
      </c>
      <c r="B41" s="100" t="s">
        <v>55</v>
      </c>
      <c r="C41" s="70" t="s">
        <v>51</v>
      </c>
      <c r="D41" s="70"/>
      <c r="E41" s="70">
        <v>594</v>
      </c>
      <c r="F41" s="70"/>
      <c r="G41" s="100">
        <v>147</v>
      </c>
      <c r="H41" s="70"/>
      <c r="I41" s="70"/>
      <c r="J41" s="70"/>
      <c r="K41" s="70"/>
      <c r="L41" s="70"/>
      <c r="M41" s="70"/>
      <c r="N41" s="131">
        <f t="shared" ref="N41:N52" si="6">G41+I41+K41+M41</f>
        <v>147</v>
      </c>
      <c r="O41" s="80">
        <f>G41/E41</f>
        <v>0.24747474747474749</v>
      </c>
      <c r="P41" s="56">
        <f>N41/E41</f>
        <v>0.24747474747474749</v>
      </c>
      <c r="Q41" s="167" t="s">
        <v>76</v>
      </c>
    </row>
    <row r="42" spans="1:41" s="13" customFormat="1" ht="31.5" x14ac:dyDescent="0.25">
      <c r="A42" s="81" t="s">
        <v>74</v>
      </c>
      <c r="B42" s="100" t="s">
        <v>55</v>
      </c>
      <c r="C42" s="70" t="s">
        <v>42</v>
      </c>
      <c r="D42" s="70"/>
      <c r="E42" s="80">
        <v>0.74</v>
      </c>
      <c r="F42" s="70"/>
      <c r="G42" s="145">
        <v>0.438</v>
      </c>
      <c r="H42" s="70"/>
      <c r="I42" s="70"/>
      <c r="J42" s="70"/>
      <c r="K42" s="70"/>
      <c r="L42" s="70"/>
      <c r="M42" s="70"/>
      <c r="N42" s="137">
        <f t="shared" si="6"/>
        <v>0.438</v>
      </c>
      <c r="O42" s="80">
        <f>G42/E42</f>
        <v>0.59189189189189195</v>
      </c>
      <c r="P42" s="56">
        <f>N42/E42</f>
        <v>0.59189189189189195</v>
      </c>
      <c r="Q42" s="168"/>
    </row>
    <row r="43" spans="1:41" s="13" customFormat="1" ht="15.75" x14ac:dyDescent="0.25">
      <c r="A43" s="175" t="s">
        <v>1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</row>
    <row r="44" spans="1:41" s="13" customFormat="1" ht="47.25" x14ac:dyDescent="0.25">
      <c r="A44" s="74" t="s">
        <v>75</v>
      </c>
      <c r="B44" s="66" t="s">
        <v>55</v>
      </c>
      <c r="C44" s="53" t="s">
        <v>46</v>
      </c>
      <c r="D44" s="66">
        <v>147</v>
      </c>
      <c r="E44" s="71">
        <v>200</v>
      </c>
      <c r="F44" s="51">
        <v>120</v>
      </c>
      <c r="G44" s="66">
        <v>147</v>
      </c>
      <c r="H44" s="51">
        <v>40</v>
      </c>
      <c r="I44" s="67"/>
      <c r="J44" s="51">
        <v>20</v>
      </c>
      <c r="K44" s="67"/>
      <c r="L44" s="51">
        <v>20</v>
      </c>
      <c r="M44" s="67"/>
      <c r="N44" s="131">
        <f t="shared" si="6"/>
        <v>147</v>
      </c>
      <c r="O44" s="55">
        <v>1</v>
      </c>
      <c r="P44" s="56">
        <f>N44/E44</f>
        <v>0.73499999999999999</v>
      </c>
      <c r="Q44" s="164" t="s">
        <v>76</v>
      </c>
    </row>
    <row r="45" spans="1:41" s="13" customFormat="1" ht="15.75" x14ac:dyDescent="0.25">
      <c r="A45" s="74" t="s">
        <v>77</v>
      </c>
      <c r="B45" s="66" t="s">
        <v>55</v>
      </c>
      <c r="C45" s="51" t="s">
        <v>46</v>
      </c>
      <c r="D45" s="66">
        <v>96</v>
      </c>
      <c r="E45" s="51">
        <v>260</v>
      </c>
      <c r="F45" s="51">
        <v>80</v>
      </c>
      <c r="G45" s="66">
        <v>96</v>
      </c>
      <c r="H45" s="51">
        <v>60</v>
      </c>
      <c r="I45" s="67"/>
      <c r="J45" s="82">
        <v>60</v>
      </c>
      <c r="K45" s="67"/>
      <c r="L45" s="82">
        <v>60</v>
      </c>
      <c r="M45" s="67"/>
      <c r="N45" s="131">
        <f t="shared" si="6"/>
        <v>96</v>
      </c>
      <c r="O45" s="55">
        <v>1</v>
      </c>
      <c r="P45" s="56">
        <f>N45/E45</f>
        <v>0.36923076923076925</v>
      </c>
      <c r="Q45" s="165"/>
    </row>
    <row r="46" spans="1:41" s="13" customFormat="1" ht="47.25" x14ac:dyDescent="0.25">
      <c r="A46" s="74" t="s">
        <v>78</v>
      </c>
      <c r="B46" s="66" t="s">
        <v>55</v>
      </c>
      <c r="C46" s="83" t="s">
        <v>51</v>
      </c>
      <c r="D46" s="66"/>
      <c r="E46" s="51">
        <v>134</v>
      </c>
      <c r="F46" s="51">
        <v>116</v>
      </c>
      <c r="G46" s="66">
        <v>90</v>
      </c>
      <c r="H46" s="51">
        <v>5</v>
      </c>
      <c r="I46" s="67"/>
      <c r="J46" s="82">
        <v>7</v>
      </c>
      <c r="K46" s="67"/>
      <c r="L46" s="82">
        <v>6</v>
      </c>
      <c r="M46" s="67"/>
      <c r="N46" s="131">
        <f t="shared" si="6"/>
        <v>90</v>
      </c>
      <c r="O46" s="55">
        <f>G46/F46</f>
        <v>0.77586206896551724</v>
      </c>
      <c r="P46" s="56">
        <f>N46/E46</f>
        <v>0.67164179104477617</v>
      </c>
      <c r="Q46" s="165"/>
    </row>
    <row r="47" spans="1:41" s="13" customFormat="1" ht="31.5" x14ac:dyDescent="0.25">
      <c r="A47" s="74" t="s">
        <v>79</v>
      </c>
      <c r="B47" s="66" t="s">
        <v>56</v>
      </c>
      <c r="C47" s="51" t="s">
        <v>42</v>
      </c>
      <c r="D47" s="140">
        <v>0.01</v>
      </c>
      <c r="E47" s="55">
        <v>0.05</v>
      </c>
      <c r="F47" s="62">
        <v>0.01</v>
      </c>
      <c r="G47" s="140">
        <v>0.01</v>
      </c>
      <c r="H47" s="62">
        <v>0.05</v>
      </c>
      <c r="I47" s="67"/>
      <c r="J47" s="55">
        <v>0.05</v>
      </c>
      <c r="K47" s="67"/>
      <c r="L47" s="55">
        <v>0.05</v>
      </c>
      <c r="M47" s="67"/>
      <c r="N47" s="137">
        <f t="shared" si="6"/>
        <v>0.01</v>
      </c>
      <c r="O47" s="55">
        <f>G47/F47</f>
        <v>1</v>
      </c>
      <c r="P47" s="56">
        <f>N47/E47</f>
        <v>0.19999999999999998</v>
      </c>
      <c r="Q47" s="165"/>
    </row>
    <row r="48" spans="1:41" s="13" customFormat="1" ht="15.75" x14ac:dyDescent="0.25">
      <c r="A48" s="74" t="s">
        <v>80</v>
      </c>
      <c r="B48" s="66" t="s">
        <v>55</v>
      </c>
      <c r="C48" s="51" t="s">
        <v>46</v>
      </c>
      <c r="D48" s="66">
        <v>146</v>
      </c>
      <c r="E48" s="51">
        <v>163</v>
      </c>
      <c r="F48" s="51">
        <v>131</v>
      </c>
      <c r="G48" s="66">
        <v>148</v>
      </c>
      <c r="H48" s="51">
        <v>10</v>
      </c>
      <c r="I48" s="67"/>
      <c r="J48" s="82">
        <v>11</v>
      </c>
      <c r="K48" s="67"/>
      <c r="L48" s="82">
        <v>11</v>
      </c>
      <c r="M48" s="67"/>
      <c r="N48" s="131">
        <f t="shared" si="6"/>
        <v>148</v>
      </c>
      <c r="O48" s="55">
        <v>1</v>
      </c>
      <c r="P48" s="56">
        <f>N48/E48</f>
        <v>0.90797546012269936</v>
      </c>
      <c r="Q48" s="165"/>
    </row>
    <row r="49" spans="1:17" s="13" customFormat="1" ht="31.5" x14ac:dyDescent="0.25">
      <c r="A49" s="84" t="s">
        <v>81</v>
      </c>
      <c r="B49" s="66" t="s">
        <v>55</v>
      </c>
      <c r="C49" s="51" t="s">
        <v>46</v>
      </c>
      <c r="D49" s="66">
        <v>182</v>
      </c>
      <c r="E49" s="51">
        <v>220</v>
      </c>
      <c r="F49" s="51">
        <v>144</v>
      </c>
      <c r="G49" s="66">
        <v>193</v>
      </c>
      <c r="H49" s="51">
        <v>21</v>
      </c>
      <c r="I49" s="67"/>
      <c r="J49" s="82">
        <v>24</v>
      </c>
      <c r="K49" s="67"/>
      <c r="L49" s="82">
        <v>31</v>
      </c>
      <c r="M49" s="67"/>
      <c r="N49" s="131">
        <f t="shared" si="6"/>
        <v>193</v>
      </c>
      <c r="O49" s="55">
        <v>1</v>
      </c>
      <c r="P49" s="56">
        <f>N49/E49</f>
        <v>0.87727272727272732</v>
      </c>
      <c r="Q49" s="165"/>
    </row>
    <row r="50" spans="1:17" s="13" customFormat="1" ht="15.75" x14ac:dyDescent="0.25">
      <c r="A50" s="74" t="s">
        <v>82</v>
      </c>
      <c r="B50" s="66" t="s">
        <v>55</v>
      </c>
      <c r="C50" s="51" t="s">
        <v>46</v>
      </c>
      <c r="D50" s="66">
        <v>436</v>
      </c>
      <c r="E50" s="82">
        <v>477</v>
      </c>
      <c r="F50" s="85">
        <v>412</v>
      </c>
      <c r="G50" s="66">
        <v>440</v>
      </c>
      <c r="H50" s="82">
        <v>21</v>
      </c>
      <c r="I50" s="67"/>
      <c r="J50" s="82">
        <v>21</v>
      </c>
      <c r="K50" s="67"/>
      <c r="L50" s="82">
        <v>23</v>
      </c>
      <c r="M50" s="67"/>
      <c r="N50" s="131">
        <f t="shared" si="6"/>
        <v>440</v>
      </c>
      <c r="O50" s="55">
        <v>1</v>
      </c>
      <c r="P50" s="56">
        <f>N50/E50</f>
        <v>0.92243186582809222</v>
      </c>
      <c r="Q50" s="165"/>
    </row>
    <row r="51" spans="1:17" s="13" customFormat="1" ht="31.5" x14ac:dyDescent="0.25">
      <c r="A51" s="84" t="s">
        <v>83</v>
      </c>
      <c r="B51" s="66" t="s">
        <v>55</v>
      </c>
      <c r="C51" s="51" t="s">
        <v>46</v>
      </c>
      <c r="D51" s="66">
        <v>0</v>
      </c>
      <c r="E51" s="86">
        <v>10</v>
      </c>
      <c r="F51" s="87">
        <v>0</v>
      </c>
      <c r="G51" s="66">
        <v>0</v>
      </c>
      <c r="H51" s="85">
        <v>3</v>
      </c>
      <c r="I51" s="67"/>
      <c r="J51" s="85">
        <v>3</v>
      </c>
      <c r="K51" s="67"/>
      <c r="L51" s="85">
        <v>4</v>
      </c>
      <c r="M51" s="67"/>
      <c r="N51" s="131">
        <f t="shared" si="6"/>
        <v>0</v>
      </c>
      <c r="O51" s="55">
        <v>0</v>
      </c>
      <c r="P51" s="56">
        <f>N51/E51</f>
        <v>0</v>
      </c>
      <c r="Q51" s="165"/>
    </row>
    <row r="52" spans="1:17" s="13" customFormat="1" ht="31.5" x14ac:dyDescent="0.25">
      <c r="A52" s="84" t="s">
        <v>84</v>
      </c>
      <c r="B52" s="66" t="s">
        <v>55</v>
      </c>
      <c r="C52" s="51" t="s">
        <v>42</v>
      </c>
      <c r="D52" s="59">
        <v>0.32400000000000001</v>
      </c>
      <c r="E52" s="88">
        <v>0.48</v>
      </c>
      <c r="F52" s="89">
        <v>0.32</v>
      </c>
      <c r="G52" s="144">
        <v>0.32400000000000001</v>
      </c>
      <c r="H52" s="89">
        <v>0.05</v>
      </c>
      <c r="I52" s="77"/>
      <c r="J52" s="89">
        <v>0.05</v>
      </c>
      <c r="K52" s="78"/>
      <c r="L52" s="89">
        <v>0.06</v>
      </c>
      <c r="M52" s="68"/>
      <c r="N52" s="137">
        <f t="shared" si="6"/>
        <v>0.32400000000000001</v>
      </c>
      <c r="O52" s="55">
        <v>1</v>
      </c>
      <c r="P52" s="56">
        <f>N52/E52</f>
        <v>0.67500000000000004</v>
      </c>
      <c r="Q52" s="166"/>
    </row>
    <row r="53" spans="1:17" s="13" customFormat="1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7"/>
      <c r="P53" s="35"/>
      <c r="Q53" s="16"/>
    </row>
    <row r="54" spans="1:17" s="13" customFormat="1" x14ac:dyDescent="0.25">
      <c r="A54" s="153" t="s">
        <v>200</v>
      </c>
      <c r="B54" s="43">
        <f>(O14+O16+O17+O26+O28+O33+O34+O35+O36+O37+O38+O44+O45+O46+O47+O48+O49+O50+O52)/19</f>
        <v>0.88857920663728296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35"/>
      <c r="Q54" s="16"/>
    </row>
    <row r="55" spans="1:17" s="13" customFormat="1" x14ac:dyDescent="0.25">
      <c r="A55" s="153" t="s">
        <v>201</v>
      </c>
      <c r="B55" s="150">
        <f>B54*0.2</f>
        <v>0.1777158413274566</v>
      </c>
      <c r="C55" s="37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35"/>
      <c r="Q55" s="16"/>
    </row>
    <row r="56" spans="1:17" s="13" customFormat="1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35"/>
      <c r="Q56" s="16"/>
    </row>
    <row r="57" spans="1:17" s="13" customForma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35"/>
      <c r="Q57" s="16"/>
    </row>
    <row r="58" spans="1:17" s="13" customForma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35"/>
      <c r="Q58" s="16"/>
    </row>
    <row r="59" spans="1:17" s="13" customForma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35"/>
      <c r="Q59" s="16"/>
    </row>
    <row r="60" spans="1:17" s="13" customForma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35"/>
      <c r="Q60" s="16"/>
    </row>
    <row r="61" spans="1:17" s="13" customForma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35"/>
      <c r="Q61" s="16"/>
    </row>
    <row r="62" spans="1:17" s="13" customForma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35"/>
      <c r="Q62" s="16"/>
    </row>
    <row r="63" spans="1:17" s="13" customForma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35"/>
      <c r="Q63" s="16"/>
    </row>
    <row r="64" spans="1:17" s="13" customForma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35"/>
      <c r="Q64" s="16"/>
    </row>
    <row r="65" spans="1:17" s="13" customForma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35"/>
      <c r="Q65" s="16"/>
    </row>
    <row r="66" spans="1:17" s="13" customFormat="1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35"/>
      <c r="Q66" s="16"/>
    </row>
    <row r="67" spans="1:17" s="13" customFormat="1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35"/>
      <c r="Q67" s="16"/>
    </row>
    <row r="68" spans="1:17" x14ac:dyDescent="0.25">
      <c r="A68" s="13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35"/>
      <c r="Q68" s="16"/>
    </row>
    <row r="69" spans="1:17" x14ac:dyDescent="0.25">
      <c r="A69" s="13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35"/>
      <c r="Q69" s="16"/>
    </row>
    <row r="70" spans="1:17" x14ac:dyDescent="0.25">
      <c r="A70" s="1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35"/>
      <c r="Q70" s="16"/>
    </row>
    <row r="71" spans="1:17" x14ac:dyDescent="0.25">
      <c r="A71" s="13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35"/>
      <c r="Q71" s="16"/>
    </row>
    <row r="72" spans="1:17" x14ac:dyDescent="0.25">
      <c r="A72" s="13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35"/>
      <c r="Q72" s="16"/>
    </row>
  </sheetData>
  <mergeCells count="26">
    <mergeCell ref="Q9:Q12"/>
    <mergeCell ref="Q14:Q17"/>
    <mergeCell ref="Q21:Q22"/>
    <mergeCell ref="Q25:Q26"/>
    <mergeCell ref="Q27:Q28"/>
    <mergeCell ref="A39:Q39"/>
    <mergeCell ref="A40:Q40"/>
    <mergeCell ref="A43:Q43"/>
    <mergeCell ref="A30:Q30"/>
    <mergeCell ref="A32:Q32"/>
    <mergeCell ref="Q33:Q38"/>
    <mergeCell ref="Q44:Q52"/>
    <mergeCell ref="Q41:Q42"/>
    <mergeCell ref="A1:E2"/>
    <mergeCell ref="F1:Q1"/>
    <mergeCell ref="F2:G2"/>
    <mergeCell ref="H2:K2"/>
    <mergeCell ref="L2:Q2"/>
    <mergeCell ref="A18:Q18"/>
    <mergeCell ref="A29:Q29"/>
    <mergeCell ref="A8:Q8"/>
    <mergeCell ref="A3:Q3"/>
    <mergeCell ref="A4:B4"/>
    <mergeCell ref="A19:Q19"/>
    <mergeCell ref="A13:Q13"/>
    <mergeCell ref="A23:Q23"/>
  </mergeCells>
  <pageMargins left="0.15748031496062992" right="0.11811023622047245" top="0.74803149606299213" bottom="0.74803149606299213" header="0.31496062992125984" footer="0.31496062992125984"/>
  <pageSetup paperSize="5" orientation="landscape" horizontalDpi="200" verticalDpi="200" r:id="rId1"/>
  <headerFooter>
    <oddFooter>&amp;RFecha Publicación:21-Octubre-2011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2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9" sqref="G9"/>
    </sheetView>
  </sheetViews>
  <sheetFormatPr baseColWidth="10" defaultRowHeight="15" x14ac:dyDescent="0.25"/>
  <cols>
    <col min="1" max="1" width="36.25" customWidth="1"/>
    <col min="2" max="2" width="16.625" style="2" customWidth="1"/>
    <col min="3" max="3" width="16.125" style="2" customWidth="1"/>
    <col min="4" max="4" width="9.75" style="2" bestFit="1" customWidth="1"/>
    <col min="5" max="5" width="14.125" style="2" customWidth="1"/>
    <col min="6" max="6" width="10.625" style="2" customWidth="1"/>
    <col min="7" max="7" width="9.625" style="2" bestFit="1" customWidth="1"/>
    <col min="8" max="8" width="10.625" style="2" bestFit="1" customWidth="1"/>
    <col min="9" max="9" width="9.625" style="2" bestFit="1" customWidth="1"/>
    <col min="10" max="10" width="10.625" style="2" bestFit="1" customWidth="1"/>
    <col min="11" max="11" width="9.625" style="2" bestFit="1" customWidth="1"/>
    <col min="12" max="12" width="10.625" style="2" bestFit="1" customWidth="1"/>
    <col min="13" max="13" width="9.625" style="2" bestFit="1" customWidth="1"/>
    <col min="14" max="14" width="9.25" style="2" bestFit="1" customWidth="1"/>
    <col min="15" max="15" width="10.625" style="2" bestFit="1" customWidth="1"/>
    <col min="16" max="16" width="9.25" style="36" bestFit="1" customWidth="1"/>
    <col min="17" max="17" width="16.375" style="2" customWidth="1"/>
    <col min="18" max="18" width="28.75" style="13" customWidth="1"/>
    <col min="19" max="41" width="11" style="13"/>
  </cols>
  <sheetData>
    <row r="1" spans="1:51" s="7" customFormat="1" ht="47.25" customHeight="1" x14ac:dyDescent="0.25">
      <c r="A1" s="169"/>
      <c r="B1" s="169"/>
      <c r="C1" s="169"/>
      <c r="D1" s="169"/>
      <c r="E1" s="169"/>
      <c r="F1" s="171" t="s">
        <v>13</v>
      </c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s="7" customFormat="1" ht="24" customHeight="1" x14ac:dyDescent="0.25">
      <c r="A2" s="170"/>
      <c r="B2" s="170"/>
      <c r="C2" s="170"/>
      <c r="D2" s="170"/>
      <c r="E2" s="170"/>
      <c r="F2" s="172" t="s">
        <v>21</v>
      </c>
      <c r="G2" s="173"/>
      <c r="H2" s="172" t="s">
        <v>22</v>
      </c>
      <c r="I2" s="174"/>
      <c r="J2" s="174"/>
      <c r="K2" s="173"/>
      <c r="L2" s="172" t="s">
        <v>8</v>
      </c>
      <c r="M2" s="174"/>
      <c r="N2" s="174"/>
      <c r="O2" s="174"/>
      <c r="P2" s="174"/>
      <c r="Q2" s="17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s="7" customFormat="1" ht="15.75" x14ac:dyDescent="0.25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s="7" customFormat="1" ht="15.75" x14ac:dyDescent="0.25">
      <c r="A4" s="182"/>
      <c r="B4" s="183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1"/>
      <c r="Q4" s="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s="7" customFormat="1" ht="15.75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32"/>
      <c r="Q5" s="12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 ht="18.75" x14ac:dyDescent="0.3">
      <c r="A6" s="163" t="s">
        <v>37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</row>
    <row r="7" spans="1:51" s="4" customFormat="1" ht="50.25" customHeight="1" x14ac:dyDescent="0.25">
      <c r="A7" s="44" t="s">
        <v>27</v>
      </c>
      <c r="B7" s="5" t="s">
        <v>5</v>
      </c>
      <c r="C7" s="3" t="s">
        <v>7</v>
      </c>
      <c r="D7" s="3" t="s">
        <v>6</v>
      </c>
      <c r="E7" s="3" t="s">
        <v>14</v>
      </c>
      <c r="F7" s="3" t="s">
        <v>10</v>
      </c>
      <c r="G7" s="132" t="s">
        <v>11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3" t="s">
        <v>20</v>
      </c>
      <c r="N7" s="3" t="s">
        <v>3</v>
      </c>
      <c r="O7" s="3" t="s">
        <v>12</v>
      </c>
      <c r="P7" s="33" t="s">
        <v>4</v>
      </c>
      <c r="Q7" s="3" t="s">
        <v>2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51" s="4" customFormat="1" ht="15.75" x14ac:dyDescent="0.25">
      <c r="A8" s="177" t="s">
        <v>0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51" s="17" customFormat="1" ht="31.5" x14ac:dyDescent="0.25">
      <c r="A9" s="61" t="s">
        <v>86</v>
      </c>
      <c r="B9" s="51" t="s">
        <v>55</v>
      </c>
      <c r="C9" s="51" t="s">
        <v>46</v>
      </c>
      <c r="D9" s="51">
        <v>3</v>
      </c>
      <c r="E9" s="53">
        <v>4</v>
      </c>
      <c r="F9" s="53"/>
      <c r="G9" s="51">
        <v>3</v>
      </c>
      <c r="H9" s="53"/>
      <c r="I9" s="47"/>
      <c r="J9" s="53"/>
      <c r="K9" s="53"/>
      <c r="L9" s="53"/>
      <c r="M9" s="54"/>
      <c r="N9" s="51">
        <f>G9+I9+K9+M9</f>
        <v>3</v>
      </c>
      <c r="O9" s="55">
        <f>G9/E9</f>
        <v>0.75</v>
      </c>
      <c r="P9" s="56">
        <f>N9/E9</f>
        <v>0.75</v>
      </c>
      <c r="Q9" s="184" t="s">
        <v>94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51" s="17" customFormat="1" ht="47.25" x14ac:dyDescent="0.25">
      <c r="A10" s="96" t="s">
        <v>87</v>
      </c>
      <c r="B10" s="51" t="s">
        <v>55</v>
      </c>
      <c r="C10" s="51" t="s">
        <v>46</v>
      </c>
      <c r="D10" s="51">
        <v>30</v>
      </c>
      <c r="E10" s="53">
        <v>120</v>
      </c>
      <c r="F10" s="53"/>
      <c r="G10" s="58">
        <v>30</v>
      </c>
      <c r="H10" s="51"/>
      <c r="I10" s="47"/>
      <c r="J10" s="47"/>
      <c r="K10" s="47"/>
      <c r="L10" s="47"/>
      <c r="M10" s="47"/>
      <c r="N10" s="51">
        <f>G10+I10+K10+M10</f>
        <v>30</v>
      </c>
      <c r="O10" s="55">
        <f>G10/E10</f>
        <v>0.25</v>
      </c>
      <c r="P10" s="56">
        <f>N10/E10</f>
        <v>0.25</v>
      </c>
      <c r="Q10" s="186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51" ht="15.75" x14ac:dyDescent="0.25">
      <c r="A11" s="175" t="s">
        <v>1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</row>
    <row r="12" spans="1:51" ht="28.5" customHeight="1" x14ac:dyDescent="0.25">
      <c r="A12" s="49" t="s">
        <v>88</v>
      </c>
      <c r="B12" s="53" t="s">
        <v>55</v>
      </c>
      <c r="C12" s="53" t="s">
        <v>89</v>
      </c>
      <c r="D12" s="51">
        <v>25</v>
      </c>
      <c r="E12" s="53">
        <v>90</v>
      </c>
      <c r="F12" s="53">
        <v>25</v>
      </c>
      <c r="G12" s="51">
        <v>25</v>
      </c>
      <c r="H12" s="53">
        <v>25</v>
      </c>
      <c r="I12" s="47"/>
      <c r="J12" s="51">
        <v>20</v>
      </c>
      <c r="K12" s="47"/>
      <c r="L12" s="51">
        <v>20</v>
      </c>
      <c r="M12" s="47"/>
      <c r="N12" s="51">
        <f>G12+I12+K12+M12</f>
        <v>25</v>
      </c>
      <c r="O12" s="55">
        <f>G12/F12</f>
        <v>1</v>
      </c>
      <c r="P12" s="56">
        <f>N12/E12</f>
        <v>0.27777777777777779</v>
      </c>
      <c r="Q12" s="184" t="s">
        <v>94</v>
      </c>
    </row>
    <row r="13" spans="1:51" ht="31.5" x14ac:dyDescent="0.25">
      <c r="A13" s="49" t="s">
        <v>90</v>
      </c>
      <c r="B13" s="51" t="s">
        <v>55</v>
      </c>
      <c r="C13" s="53" t="s">
        <v>89</v>
      </c>
      <c r="D13" s="47">
        <v>15</v>
      </c>
      <c r="E13" s="53">
        <v>50</v>
      </c>
      <c r="F13" s="53">
        <v>15</v>
      </c>
      <c r="G13" s="82">
        <v>135</v>
      </c>
      <c r="H13" s="53">
        <v>15</v>
      </c>
      <c r="I13" s="63"/>
      <c r="J13" s="51">
        <v>10</v>
      </c>
      <c r="K13" s="47"/>
      <c r="L13" s="51">
        <v>10</v>
      </c>
      <c r="M13" s="47"/>
      <c r="N13" s="82">
        <f>G13+I13+K13+M13</f>
        <v>135</v>
      </c>
      <c r="O13" s="55">
        <v>1</v>
      </c>
      <c r="P13" s="56">
        <f>N13/E13</f>
        <v>2.7</v>
      </c>
      <c r="Q13" s="185"/>
    </row>
    <row r="14" spans="1:51" s="13" customFormat="1" ht="31.5" x14ac:dyDescent="0.25">
      <c r="A14" s="49" t="s">
        <v>91</v>
      </c>
      <c r="B14" s="70" t="s">
        <v>55</v>
      </c>
      <c r="C14" s="53" t="s">
        <v>89</v>
      </c>
      <c r="D14" s="70">
        <v>10</v>
      </c>
      <c r="E14" s="53">
        <v>45</v>
      </c>
      <c r="F14" s="53">
        <v>10</v>
      </c>
      <c r="G14" s="100">
        <v>12</v>
      </c>
      <c r="H14" s="53">
        <v>15</v>
      </c>
      <c r="I14" s="70"/>
      <c r="J14" s="51">
        <v>10</v>
      </c>
      <c r="K14" s="70"/>
      <c r="L14" s="51">
        <v>10</v>
      </c>
      <c r="M14" s="70"/>
      <c r="N14" s="82">
        <f t="shared" ref="N14:N22" si="0">G14+I14+K14+M14</f>
        <v>12</v>
      </c>
      <c r="O14" s="55">
        <v>1</v>
      </c>
      <c r="P14" s="56">
        <f>N14/E14</f>
        <v>0.26666666666666666</v>
      </c>
      <c r="Q14" s="185"/>
    </row>
    <row r="15" spans="1:51" s="13" customFormat="1" ht="15.75" x14ac:dyDescent="0.25">
      <c r="A15" s="49" t="s">
        <v>92</v>
      </c>
      <c r="B15" s="70" t="s">
        <v>55</v>
      </c>
      <c r="C15" s="53" t="s">
        <v>89</v>
      </c>
      <c r="D15" s="70">
        <v>2</v>
      </c>
      <c r="E15" s="53">
        <v>8</v>
      </c>
      <c r="F15" s="53">
        <v>2</v>
      </c>
      <c r="G15" s="100">
        <v>5</v>
      </c>
      <c r="H15" s="53">
        <v>2</v>
      </c>
      <c r="I15" s="70"/>
      <c r="J15" s="51">
        <v>2</v>
      </c>
      <c r="K15" s="70"/>
      <c r="L15" s="51">
        <v>2</v>
      </c>
      <c r="M15" s="70"/>
      <c r="N15" s="82">
        <f t="shared" si="0"/>
        <v>5</v>
      </c>
      <c r="O15" s="55">
        <v>1</v>
      </c>
      <c r="P15" s="56">
        <f>N15/E15</f>
        <v>0.625</v>
      </c>
      <c r="Q15" s="185"/>
    </row>
    <row r="16" spans="1:51" s="13" customFormat="1" ht="31.5" x14ac:dyDescent="0.25">
      <c r="A16" s="49" t="s">
        <v>93</v>
      </c>
      <c r="B16" s="70" t="s">
        <v>55</v>
      </c>
      <c r="C16" s="53" t="s">
        <v>89</v>
      </c>
      <c r="D16" s="70">
        <v>2</v>
      </c>
      <c r="E16" s="53">
        <v>3</v>
      </c>
      <c r="F16" s="53">
        <v>2</v>
      </c>
      <c r="G16" s="100">
        <v>1</v>
      </c>
      <c r="H16" s="53">
        <v>0</v>
      </c>
      <c r="I16" s="70"/>
      <c r="J16" s="51">
        <v>1</v>
      </c>
      <c r="K16" s="70"/>
      <c r="L16" s="51">
        <v>0</v>
      </c>
      <c r="M16" s="70"/>
      <c r="N16" s="82">
        <f t="shared" si="0"/>
        <v>1</v>
      </c>
      <c r="O16" s="55">
        <f>G16/F16</f>
        <v>0.5</v>
      </c>
      <c r="P16" s="56">
        <f>N16/E16</f>
        <v>0.33333333333333331</v>
      </c>
      <c r="Q16" s="185"/>
    </row>
    <row r="17" spans="1:51" s="13" customFormat="1" ht="15.75" x14ac:dyDescent="0.25">
      <c r="A17" s="49" t="s">
        <v>95</v>
      </c>
      <c r="B17" s="70" t="s">
        <v>56</v>
      </c>
      <c r="C17" s="53" t="s">
        <v>89</v>
      </c>
      <c r="D17" s="70">
        <v>8</v>
      </c>
      <c r="E17" s="53">
        <v>8</v>
      </c>
      <c r="F17" s="51">
        <v>8</v>
      </c>
      <c r="G17" s="100">
        <v>8</v>
      </c>
      <c r="H17" s="51">
        <v>8</v>
      </c>
      <c r="I17" s="70"/>
      <c r="J17" s="51">
        <v>8</v>
      </c>
      <c r="K17" s="70"/>
      <c r="L17" s="51">
        <v>8</v>
      </c>
      <c r="M17" s="70"/>
      <c r="N17" s="82">
        <f t="shared" si="0"/>
        <v>8</v>
      </c>
      <c r="O17" s="55">
        <f t="shared" ref="O17:O22" si="1">G17/F17</f>
        <v>1</v>
      </c>
      <c r="P17" s="56">
        <f>N17/E17</f>
        <v>1</v>
      </c>
      <c r="Q17" s="185"/>
    </row>
    <row r="18" spans="1:51" s="13" customFormat="1" ht="31.5" x14ac:dyDescent="0.25">
      <c r="A18" s="69" t="s">
        <v>96</v>
      </c>
      <c r="B18" s="70" t="s">
        <v>55</v>
      </c>
      <c r="C18" s="53" t="s">
        <v>89</v>
      </c>
      <c r="D18" s="70">
        <v>6</v>
      </c>
      <c r="E18" s="53">
        <v>9</v>
      </c>
      <c r="F18" s="53">
        <v>6</v>
      </c>
      <c r="G18" s="51">
        <v>6</v>
      </c>
      <c r="H18" s="53">
        <v>6</v>
      </c>
      <c r="I18" s="70"/>
      <c r="J18" s="51">
        <v>9</v>
      </c>
      <c r="K18" s="70"/>
      <c r="L18" s="51">
        <v>9</v>
      </c>
      <c r="M18" s="70"/>
      <c r="N18" s="82">
        <f t="shared" si="0"/>
        <v>6</v>
      </c>
      <c r="O18" s="55">
        <f t="shared" si="1"/>
        <v>1</v>
      </c>
      <c r="P18" s="56">
        <f>N18/E18</f>
        <v>0.66666666666666663</v>
      </c>
      <c r="Q18" s="185"/>
    </row>
    <row r="19" spans="1:51" s="13" customFormat="1" ht="31.5" x14ac:dyDescent="0.25">
      <c r="A19" s="69" t="s">
        <v>97</v>
      </c>
      <c r="B19" s="70" t="s">
        <v>55</v>
      </c>
      <c r="C19" s="53" t="s">
        <v>89</v>
      </c>
      <c r="D19" s="70">
        <v>10</v>
      </c>
      <c r="E19" s="53">
        <v>40</v>
      </c>
      <c r="F19" s="53">
        <v>10</v>
      </c>
      <c r="G19" s="100">
        <v>10</v>
      </c>
      <c r="H19" s="53">
        <v>10</v>
      </c>
      <c r="I19" s="70"/>
      <c r="J19" s="51">
        <v>10</v>
      </c>
      <c r="K19" s="70"/>
      <c r="L19" s="51">
        <v>10</v>
      </c>
      <c r="M19" s="70"/>
      <c r="N19" s="82">
        <f t="shared" si="0"/>
        <v>10</v>
      </c>
      <c r="O19" s="55">
        <f t="shared" si="1"/>
        <v>1</v>
      </c>
      <c r="P19" s="56">
        <f>N19/E19</f>
        <v>0.25</v>
      </c>
      <c r="Q19" s="185"/>
    </row>
    <row r="20" spans="1:51" s="13" customFormat="1" ht="31.5" x14ac:dyDescent="0.25">
      <c r="A20" s="97" t="s">
        <v>98</v>
      </c>
      <c r="B20" s="70" t="s">
        <v>55</v>
      </c>
      <c r="C20" s="53" t="s">
        <v>89</v>
      </c>
      <c r="D20" s="70">
        <v>25</v>
      </c>
      <c r="E20" s="53">
        <v>100</v>
      </c>
      <c r="F20" s="53">
        <v>25</v>
      </c>
      <c r="G20" s="100">
        <v>112</v>
      </c>
      <c r="H20" s="53">
        <v>25</v>
      </c>
      <c r="I20" s="70"/>
      <c r="J20" s="51">
        <v>25</v>
      </c>
      <c r="K20" s="70"/>
      <c r="L20" s="51">
        <v>25</v>
      </c>
      <c r="M20" s="70"/>
      <c r="N20" s="82">
        <f t="shared" si="0"/>
        <v>112</v>
      </c>
      <c r="O20" s="55">
        <v>1</v>
      </c>
      <c r="P20" s="56">
        <f>N20/E20</f>
        <v>1.1200000000000001</v>
      </c>
      <c r="Q20" s="185"/>
    </row>
    <row r="21" spans="1:51" s="13" customFormat="1" ht="31.5" x14ac:dyDescent="0.25">
      <c r="A21" s="97" t="s">
        <v>99</v>
      </c>
      <c r="B21" s="70" t="s">
        <v>55</v>
      </c>
      <c r="C21" s="53" t="s">
        <v>89</v>
      </c>
      <c r="D21" s="70">
        <v>5</v>
      </c>
      <c r="E21" s="53">
        <v>20</v>
      </c>
      <c r="F21" s="53">
        <v>5</v>
      </c>
      <c r="G21" s="100">
        <v>5</v>
      </c>
      <c r="H21" s="53">
        <v>5</v>
      </c>
      <c r="I21" s="79"/>
      <c r="J21" s="51">
        <v>5</v>
      </c>
      <c r="K21" s="70"/>
      <c r="L21" s="51">
        <v>5</v>
      </c>
      <c r="M21" s="70"/>
      <c r="N21" s="82">
        <f>G21+I21+K21+M21</f>
        <v>5</v>
      </c>
      <c r="O21" s="55">
        <f t="shared" si="1"/>
        <v>1</v>
      </c>
      <c r="P21" s="56">
        <f>N21/E21</f>
        <v>0.25</v>
      </c>
      <c r="Q21" s="185"/>
    </row>
    <row r="22" spans="1:51" s="13" customFormat="1" ht="31.5" x14ac:dyDescent="0.25">
      <c r="A22" s="49" t="s">
        <v>100</v>
      </c>
      <c r="B22" s="70" t="s">
        <v>55</v>
      </c>
      <c r="C22" s="53" t="s">
        <v>89</v>
      </c>
      <c r="D22" s="70">
        <v>5</v>
      </c>
      <c r="E22" s="53">
        <v>20</v>
      </c>
      <c r="F22" s="53">
        <v>5</v>
      </c>
      <c r="G22" s="100">
        <v>5</v>
      </c>
      <c r="H22" s="53">
        <v>5</v>
      </c>
      <c r="I22" s="70"/>
      <c r="J22" s="51">
        <v>5</v>
      </c>
      <c r="K22" s="70"/>
      <c r="L22" s="51">
        <v>5</v>
      </c>
      <c r="M22" s="70"/>
      <c r="N22" s="82">
        <f t="shared" si="0"/>
        <v>5</v>
      </c>
      <c r="O22" s="55">
        <f t="shared" si="1"/>
        <v>1</v>
      </c>
      <c r="P22" s="56">
        <f>N22/E22</f>
        <v>0.25</v>
      </c>
      <c r="Q22" s="186"/>
    </row>
    <row r="23" spans="1:51" s="13" customFormat="1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35"/>
      <c r="Q23" s="16"/>
    </row>
    <row r="24" spans="1:51" s="13" customFormat="1" x14ac:dyDescent="0.25">
      <c r="A24" s="153" t="s">
        <v>200</v>
      </c>
      <c r="B24" s="150">
        <f>(O12+O13+O14+O15+O16+O17+O18+O19+O20+O21+O22)/11</f>
        <v>0.95454545454545459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35"/>
      <c r="Q24" s="16"/>
    </row>
    <row r="25" spans="1:51" s="13" customFormat="1" x14ac:dyDescent="0.25">
      <c r="A25" s="153" t="s">
        <v>201</v>
      </c>
      <c r="B25" s="150">
        <f>B24*0.2</f>
        <v>0.19090909090909092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5"/>
      <c r="Q25" s="16"/>
    </row>
    <row r="26" spans="1:51" s="13" customFormat="1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35"/>
      <c r="Q26" s="16"/>
    </row>
    <row r="27" spans="1:51" s="13" customForma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35"/>
      <c r="Q27" s="16"/>
    </row>
    <row r="28" spans="1:51" s="13" customFormat="1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35"/>
      <c r="Q28" s="16"/>
      <c r="AP28"/>
      <c r="AQ28"/>
      <c r="AR28"/>
      <c r="AS28"/>
      <c r="AT28"/>
      <c r="AU28"/>
      <c r="AV28"/>
      <c r="AW28"/>
      <c r="AX28"/>
      <c r="AY28"/>
    </row>
    <row r="29" spans="1:51" s="13" customFormat="1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5"/>
      <c r="Q29" s="16"/>
      <c r="AP29"/>
      <c r="AQ29"/>
      <c r="AR29"/>
      <c r="AS29"/>
      <c r="AT29"/>
      <c r="AU29"/>
      <c r="AV29"/>
      <c r="AW29"/>
      <c r="AX29"/>
      <c r="AY29"/>
    </row>
    <row r="30" spans="1:51" s="13" customForma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35"/>
      <c r="Q30" s="16"/>
      <c r="AP30"/>
      <c r="AQ30"/>
      <c r="AR30"/>
      <c r="AS30"/>
      <c r="AT30"/>
      <c r="AU30"/>
      <c r="AV30"/>
      <c r="AW30"/>
      <c r="AX30"/>
      <c r="AY30"/>
    </row>
    <row r="31" spans="1:51" s="13" customFormat="1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5"/>
      <c r="Q31" s="16"/>
      <c r="AP31"/>
      <c r="AQ31"/>
      <c r="AR31"/>
      <c r="AS31"/>
      <c r="AT31"/>
      <c r="AU31"/>
      <c r="AV31"/>
      <c r="AW31"/>
      <c r="AX31"/>
      <c r="AY31"/>
    </row>
    <row r="32" spans="1:51" s="13" customFormat="1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5"/>
      <c r="Q32" s="16"/>
      <c r="AP32"/>
      <c r="AQ32"/>
      <c r="AR32"/>
      <c r="AS32"/>
      <c r="AT32"/>
      <c r="AU32"/>
      <c r="AV32"/>
      <c r="AW32"/>
      <c r="AX32"/>
      <c r="AY32"/>
    </row>
  </sheetData>
  <mergeCells count="11">
    <mergeCell ref="Q12:Q22"/>
    <mergeCell ref="A4:B4"/>
    <mergeCell ref="A8:Q8"/>
    <mergeCell ref="A11:Q11"/>
    <mergeCell ref="A3:Q3"/>
    <mergeCell ref="Q9:Q10"/>
    <mergeCell ref="A1:E2"/>
    <mergeCell ref="F1:Q1"/>
    <mergeCell ref="F2:G2"/>
    <mergeCell ref="H2:K2"/>
    <mergeCell ref="L2:Q2"/>
  </mergeCells>
  <pageMargins left="0.15748031496062992" right="0.11811023622047245" top="0.74803149606299213" bottom="0.74803149606299213" header="0.31496062992125984" footer="0.31496062992125984"/>
  <pageSetup paperSize="5" orientation="landscape" horizontalDpi="200" verticalDpi="200" r:id="rId1"/>
  <headerFooter>
    <oddFooter>&amp;RFecha Publicación:21-Octubre-2011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7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4" sqref="G14"/>
    </sheetView>
  </sheetViews>
  <sheetFormatPr baseColWidth="10" defaultRowHeight="15" x14ac:dyDescent="0.25"/>
  <cols>
    <col min="1" max="1" width="36.25" customWidth="1"/>
    <col min="2" max="2" width="16.625" style="2" customWidth="1"/>
    <col min="3" max="3" width="16.125" style="2" customWidth="1"/>
    <col min="4" max="4" width="14.375" style="2" customWidth="1"/>
    <col min="5" max="5" width="14.125" style="2" customWidth="1"/>
    <col min="6" max="6" width="11.625" style="2" bestFit="1" customWidth="1"/>
    <col min="7" max="7" width="13.25" style="2" customWidth="1"/>
    <col min="8" max="8" width="11.625" style="2" bestFit="1" customWidth="1"/>
    <col min="9" max="9" width="9.625" style="2" bestFit="1" customWidth="1"/>
    <col min="10" max="10" width="11.625" style="2" bestFit="1" customWidth="1"/>
    <col min="11" max="11" width="9.625" style="2" bestFit="1" customWidth="1"/>
    <col min="12" max="12" width="11.625" style="2" bestFit="1" customWidth="1"/>
    <col min="13" max="13" width="9.625" style="2" bestFit="1" customWidth="1"/>
    <col min="14" max="14" width="12.625" style="2" customWidth="1"/>
    <col min="15" max="15" width="10.625" style="2" bestFit="1" customWidth="1"/>
    <col min="16" max="16" width="10" style="36" bestFit="1" customWidth="1"/>
    <col min="17" max="17" width="15.375" style="2" customWidth="1"/>
    <col min="18" max="18" width="28.75" style="13" customWidth="1"/>
    <col min="19" max="41" width="11" style="13"/>
  </cols>
  <sheetData>
    <row r="1" spans="1:51" s="7" customFormat="1" ht="47.25" customHeight="1" x14ac:dyDescent="0.25">
      <c r="A1" s="169"/>
      <c r="B1" s="169"/>
      <c r="C1" s="169"/>
      <c r="D1" s="169"/>
      <c r="E1" s="169"/>
      <c r="F1" s="171" t="s">
        <v>13</v>
      </c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s="7" customFormat="1" ht="24" customHeight="1" x14ac:dyDescent="0.25">
      <c r="A2" s="170"/>
      <c r="B2" s="170"/>
      <c r="C2" s="170"/>
      <c r="D2" s="170"/>
      <c r="E2" s="170"/>
      <c r="F2" s="172" t="s">
        <v>21</v>
      </c>
      <c r="G2" s="173"/>
      <c r="H2" s="172" t="s">
        <v>22</v>
      </c>
      <c r="I2" s="174"/>
      <c r="J2" s="174"/>
      <c r="K2" s="173"/>
      <c r="L2" s="172" t="s">
        <v>8</v>
      </c>
      <c r="M2" s="174"/>
      <c r="N2" s="174"/>
      <c r="O2" s="174"/>
      <c r="P2" s="174"/>
      <c r="Q2" s="17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s="7" customFormat="1" ht="15.75" x14ac:dyDescent="0.25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s="7" customFormat="1" ht="15.75" x14ac:dyDescent="0.25">
      <c r="A4" s="182"/>
      <c r="B4" s="183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1"/>
      <c r="Q4" s="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s="7" customFormat="1" ht="15.75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32"/>
      <c r="Q5" s="12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 ht="18.75" x14ac:dyDescent="0.3">
      <c r="A6" s="163" t="s">
        <v>38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</row>
    <row r="7" spans="1:51" s="4" customFormat="1" ht="47.25" customHeight="1" x14ac:dyDescent="0.25">
      <c r="A7" s="44" t="s">
        <v>28</v>
      </c>
      <c r="B7" s="5" t="s">
        <v>5</v>
      </c>
      <c r="C7" s="3" t="s">
        <v>7</v>
      </c>
      <c r="D7" s="3" t="s">
        <v>6</v>
      </c>
      <c r="E7" s="3" t="s">
        <v>14</v>
      </c>
      <c r="F7" s="3" t="s">
        <v>10</v>
      </c>
      <c r="G7" s="132" t="s">
        <v>11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3" t="s">
        <v>20</v>
      </c>
      <c r="N7" s="3" t="s">
        <v>3</v>
      </c>
      <c r="O7" s="3" t="s">
        <v>12</v>
      </c>
      <c r="P7" s="33" t="s">
        <v>4</v>
      </c>
      <c r="Q7" s="3" t="s">
        <v>2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51" s="4" customFormat="1" ht="15.75" x14ac:dyDescent="0.25">
      <c r="A8" s="177" t="s">
        <v>0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51" s="17" customFormat="1" ht="15" customHeight="1" x14ac:dyDescent="0.25">
      <c r="A9" s="49" t="s">
        <v>101</v>
      </c>
      <c r="B9" s="51" t="s">
        <v>55</v>
      </c>
      <c r="C9" s="51" t="s">
        <v>51</v>
      </c>
      <c r="D9" s="51"/>
      <c r="E9" s="53">
        <v>70</v>
      </c>
      <c r="F9" s="53"/>
      <c r="G9" s="51">
        <v>22</v>
      </c>
      <c r="H9" s="53"/>
      <c r="I9" s="47"/>
      <c r="J9" s="53"/>
      <c r="K9" s="53"/>
      <c r="L9" s="53"/>
      <c r="M9" s="54"/>
      <c r="N9" s="51">
        <f>G9+I9+K9+M9</f>
        <v>22</v>
      </c>
      <c r="O9" s="55">
        <f>G9/E9</f>
        <v>0.31428571428571428</v>
      </c>
      <c r="P9" s="56">
        <f>N9/E9</f>
        <v>0.31428571428571428</v>
      </c>
      <c r="Q9" s="184" t="s">
        <v>118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51" s="17" customFormat="1" ht="31.5" x14ac:dyDescent="0.25">
      <c r="A10" s="61" t="s">
        <v>102</v>
      </c>
      <c r="B10" s="51" t="s">
        <v>55</v>
      </c>
      <c r="C10" s="51" t="s">
        <v>42</v>
      </c>
      <c r="D10" s="55">
        <v>0</v>
      </c>
      <c r="E10" s="57">
        <v>0.1</v>
      </c>
      <c r="F10" s="53"/>
      <c r="G10" s="154">
        <v>0</v>
      </c>
      <c r="H10" s="51"/>
      <c r="I10" s="47"/>
      <c r="J10" s="47"/>
      <c r="K10" s="47"/>
      <c r="L10" s="47"/>
      <c r="M10" s="47"/>
      <c r="N10" s="62">
        <f>G10+I10+K10+M10</f>
        <v>0</v>
      </c>
      <c r="O10" s="55">
        <f>G10/E10</f>
        <v>0</v>
      </c>
      <c r="P10" s="56">
        <f>N10/E10</f>
        <v>0</v>
      </c>
      <c r="Q10" s="186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51" ht="15.75" x14ac:dyDescent="0.25">
      <c r="A11" s="175" t="s">
        <v>1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</row>
    <row r="12" spans="1:51" ht="31.5" x14ac:dyDescent="0.25">
      <c r="A12" s="98" t="s">
        <v>104</v>
      </c>
      <c r="B12" s="53" t="s">
        <v>56</v>
      </c>
      <c r="C12" s="50" t="s">
        <v>46</v>
      </c>
      <c r="D12" s="51">
        <v>1581</v>
      </c>
      <c r="E12" s="58">
        <v>2000</v>
      </c>
      <c r="F12" s="50">
        <v>2000</v>
      </c>
      <c r="G12" s="51">
        <v>1581</v>
      </c>
      <c r="H12" s="50">
        <v>2000</v>
      </c>
      <c r="I12" s="47"/>
      <c r="J12" s="50">
        <v>2000</v>
      </c>
      <c r="K12" s="47"/>
      <c r="L12" s="50">
        <v>2000</v>
      </c>
      <c r="M12" s="47"/>
      <c r="N12" s="51">
        <f>G12+I12+K12+M12</f>
        <v>1581</v>
      </c>
      <c r="O12" s="55">
        <f>G12/F12</f>
        <v>0.79049999999999998</v>
      </c>
      <c r="P12" s="56">
        <f>N12/E12</f>
        <v>0.79049999999999998</v>
      </c>
      <c r="Q12" s="184" t="s">
        <v>118</v>
      </c>
    </row>
    <row r="13" spans="1:51" ht="63" x14ac:dyDescent="0.25">
      <c r="A13" s="97" t="s">
        <v>105</v>
      </c>
      <c r="B13" s="53" t="s">
        <v>55</v>
      </c>
      <c r="C13" s="53" t="s">
        <v>46</v>
      </c>
      <c r="D13" s="51">
        <v>0</v>
      </c>
      <c r="E13" s="53">
        <v>13</v>
      </c>
      <c r="F13" s="53">
        <v>0</v>
      </c>
      <c r="G13" s="51">
        <v>0</v>
      </c>
      <c r="H13" s="53">
        <v>3</v>
      </c>
      <c r="I13" s="47"/>
      <c r="J13" s="53">
        <v>4</v>
      </c>
      <c r="K13" s="47"/>
      <c r="L13" s="53">
        <v>6</v>
      </c>
      <c r="M13" s="47"/>
      <c r="N13" s="51">
        <f>G13+I13+K13+M13</f>
        <v>0</v>
      </c>
      <c r="O13" s="55">
        <v>0</v>
      </c>
      <c r="P13" s="56">
        <f>N13/E13</f>
        <v>0</v>
      </c>
      <c r="Q13" s="185"/>
    </row>
    <row r="14" spans="1:51" ht="47.25" x14ac:dyDescent="0.25">
      <c r="A14" s="97" t="s">
        <v>202</v>
      </c>
      <c r="B14" s="53" t="s">
        <v>55</v>
      </c>
      <c r="C14" s="53" t="s">
        <v>46</v>
      </c>
      <c r="D14" s="51">
        <v>0</v>
      </c>
      <c r="E14" s="53">
        <v>15</v>
      </c>
      <c r="F14" s="53">
        <v>0</v>
      </c>
      <c r="G14" s="51">
        <v>0</v>
      </c>
      <c r="H14" s="47">
        <v>5</v>
      </c>
      <c r="I14" s="47"/>
      <c r="J14" s="47">
        <v>5</v>
      </c>
      <c r="K14" s="47"/>
      <c r="L14" s="47">
        <v>5</v>
      </c>
      <c r="M14" s="47"/>
      <c r="N14" s="51">
        <f t="shared" ref="N14:N24" si="0">G14+I14+K14+M14</f>
        <v>0</v>
      </c>
      <c r="O14" s="55">
        <v>0</v>
      </c>
      <c r="P14" s="56">
        <f>N14/E14</f>
        <v>0</v>
      </c>
      <c r="Q14" s="185"/>
    </row>
    <row r="15" spans="1:51" ht="47.25" x14ac:dyDescent="0.25">
      <c r="A15" s="97" t="s">
        <v>198</v>
      </c>
      <c r="B15" s="53" t="s">
        <v>55</v>
      </c>
      <c r="C15" s="53" t="s">
        <v>46</v>
      </c>
      <c r="D15" s="51"/>
      <c r="E15" s="51">
        <v>42</v>
      </c>
      <c r="F15" s="51">
        <v>4</v>
      </c>
      <c r="G15" s="51">
        <v>114</v>
      </c>
      <c r="H15" s="51">
        <v>14</v>
      </c>
      <c r="I15" s="47"/>
      <c r="J15" s="51">
        <v>12</v>
      </c>
      <c r="K15" s="47"/>
      <c r="L15" s="51">
        <v>12</v>
      </c>
      <c r="M15" s="47"/>
      <c r="N15" s="51">
        <f>G15+I15+K15+M15</f>
        <v>114</v>
      </c>
      <c r="O15" s="55">
        <v>1</v>
      </c>
      <c r="P15" s="56">
        <f>N15/E15</f>
        <v>2.7142857142857144</v>
      </c>
      <c r="Q15" s="185"/>
    </row>
    <row r="16" spans="1:51" ht="47.25" x14ac:dyDescent="0.25">
      <c r="A16" s="97" t="s">
        <v>106</v>
      </c>
      <c r="B16" s="53" t="s">
        <v>55</v>
      </c>
      <c r="C16" s="53" t="s">
        <v>115</v>
      </c>
      <c r="D16" s="99">
        <v>1386028</v>
      </c>
      <c r="E16" s="99">
        <v>5000000</v>
      </c>
      <c r="F16" s="99">
        <v>1250000</v>
      </c>
      <c r="G16" s="99">
        <v>1386028</v>
      </c>
      <c r="H16" s="99">
        <v>1250000</v>
      </c>
      <c r="I16" s="47"/>
      <c r="J16" s="99">
        <v>1250000</v>
      </c>
      <c r="K16" s="47"/>
      <c r="L16" s="99">
        <v>1250000</v>
      </c>
      <c r="M16" s="47"/>
      <c r="N16" s="99">
        <f t="shared" si="0"/>
        <v>1386028</v>
      </c>
      <c r="O16" s="55">
        <v>1</v>
      </c>
      <c r="P16" s="56">
        <f>N16/E16</f>
        <v>0.2772056</v>
      </c>
      <c r="Q16" s="185"/>
    </row>
    <row r="17" spans="1:41" ht="31.5" x14ac:dyDescent="0.25">
      <c r="A17" s="97" t="s">
        <v>107</v>
      </c>
      <c r="B17" s="53" t="s">
        <v>55</v>
      </c>
      <c r="C17" s="53" t="s">
        <v>46</v>
      </c>
      <c r="D17" s="51"/>
      <c r="E17" s="51">
        <v>10</v>
      </c>
      <c r="F17" s="51">
        <v>1</v>
      </c>
      <c r="G17" s="51">
        <v>3</v>
      </c>
      <c r="H17" s="51">
        <v>2</v>
      </c>
      <c r="I17" s="47"/>
      <c r="J17" s="51">
        <v>3</v>
      </c>
      <c r="K17" s="47"/>
      <c r="L17" s="51">
        <v>4</v>
      </c>
      <c r="M17" s="47"/>
      <c r="N17" s="51">
        <f t="shared" si="0"/>
        <v>3</v>
      </c>
      <c r="O17" s="55">
        <v>1</v>
      </c>
      <c r="P17" s="56">
        <f>N17/E17</f>
        <v>0.3</v>
      </c>
      <c r="Q17" s="185"/>
    </row>
    <row r="18" spans="1:41" ht="47.25" x14ac:dyDescent="0.25">
      <c r="A18" s="97" t="s">
        <v>108</v>
      </c>
      <c r="B18" s="53" t="s">
        <v>55</v>
      </c>
      <c r="C18" s="53" t="s">
        <v>116</v>
      </c>
      <c r="D18" s="99">
        <v>1500000</v>
      </c>
      <c r="E18" s="99">
        <v>2000000</v>
      </c>
      <c r="F18" s="99">
        <v>500000</v>
      </c>
      <c r="G18" s="99">
        <f>970000+530000</f>
        <v>1500000</v>
      </c>
      <c r="H18" s="99">
        <v>500000</v>
      </c>
      <c r="I18" s="47">
        <v>800000</v>
      </c>
      <c r="J18" s="99">
        <v>500000</v>
      </c>
      <c r="K18" s="47"/>
      <c r="L18" s="99">
        <v>500000</v>
      </c>
      <c r="M18" s="47"/>
      <c r="N18" s="99">
        <f t="shared" si="0"/>
        <v>2300000</v>
      </c>
      <c r="O18" s="55">
        <v>1</v>
      </c>
      <c r="P18" s="56">
        <f>N18/E18</f>
        <v>1.1499999999999999</v>
      </c>
      <c r="Q18" s="185"/>
    </row>
    <row r="19" spans="1:41" ht="47.25" x14ac:dyDescent="0.25">
      <c r="A19" s="97" t="s">
        <v>109</v>
      </c>
      <c r="B19" s="53" t="s">
        <v>55</v>
      </c>
      <c r="C19" s="53" t="s">
        <v>46</v>
      </c>
      <c r="D19" s="51">
        <v>2</v>
      </c>
      <c r="E19" s="51">
        <v>15</v>
      </c>
      <c r="F19" s="51">
        <v>3</v>
      </c>
      <c r="G19" s="51">
        <v>2</v>
      </c>
      <c r="H19" s="51">
        <v>4</v>
      </c>
      <c r="I19" s="47"/>
      <c r="J19" s="51">
        <v>4</v>
      </c>
      <c r="K19" s="47"/>
      <c r="L19" s="51">
        <v>4</v>
      </c>
      <c r="M19" s="47"/>
      <c r="N19" s="51">
        <f t="shared" si="0"/>
        <v>2</v>
      </c>
      <c r="O19" s="55">
        <f>G19/F19</f>
        <v>0.66666666666666663</v>
      </c>
      <c r="P19" s="56">
        <f>N19/E19</f>
        <v>0.13333333333333333</v>
      </c>
      <c r="Q19" s="185"/>
    </row>
    <row r="20" spans="1:41" ht="31.5" x14ac:dyDescent="0.25">
      <c r="A20" s="97" t="s">
        <v>110</v>
      </c>
      <c r="B20" s="53" t="s">
        <v>55</v>
      </c>
      <c r="C20" s="47" t="s">
        <v>46</v>
      </c>
      <c r="D20" s="51">
        <v>0</v>
      </c>
      <c r="E20" s="51">
        <v>5</v>
      </c>
      <c r="F20" s="51">
        <v>0</v>
      </c>
      <c r="G20" s="51">
        <v>0</v>
      </c>
      <c r="H20" s="51">
        <v>1</v>
      </c>
      <c r="I20" s="47"/>
      <c r="J20" s="51">
        <v>2</v>
      </c>
      <c r="K20" s="47"/>
      <c r="L20" s="51">
        <v>2</v>
      </c>
      <c r="M20" s="47"/>
      <c r="N20" s="51">
        <f t="shared" si="0"/>
        <v>0</v>
      </c>
      <c r="O20" s="55">
        <v>0</v>
      </c>
      <c r="P20" s="56">
        <f>N20/E20</f>
        <v>0</v>
      </c>
      <c r="Q20" s="185"/>
    </row>
    <row r="21" spans="1:41" ht="47.25" x14ac:dyDescent="0.25">
      <c r="A21" s="97" t="s">
        <v>111</v>
      </c>
      <c r="B21" s="53" t="s">
        <v>55</v>
      </c>
      <c r="C21" s="53" t="s">
        <v>46</v>
      </c>
      <c r="D21" s="51"/>
      <c r="E21" s="51">
        <v>30</v>
      </c>
      <c r="F21" s="51">
        <v>15</v>
      </c>
      <c r="G21" s="51">
        <v>8</v>
      </c>
      <c r="H21" s="51">
        <v>5</v>
      </c>
      <c r="I21" s="47"/>
      <c r="J21" s="51">
        <v>5</v>
      </c>
      <c r="K21" s="47"/>
      <c r="L21" s="51">
        <v>5</v>
      </c>
      <c r="M21" s="47"/>
      <c r="N21" s="51">
        <f t="shared" si="0"/>
        <v>8</v>
      </c>
      <c r="O21" s="55">
        <f>G21/F21</f>
        <v>0.53333333333333333</v>
      </c>
      <c r="P21" s="56">
        <f>N21/E21</f>
        <v>0.26666666666666666</v>
      </c>
      <c r="Q21" s="185"/>
    </row>
    <row r="22" spans="1:41" ht="47.25" x14ac:dyDescent="0.25">
      <c r="A22" s="97" t="s">
        <v>112</v>
      </c>
      <c r="B22" s="53" t="s">
        <v>55</v>
      </c>
      <c r="C22" s="51" t="s">
        <v>46</v>
      </c>
      <c r="D22" s="51"/>
      <c r="E22" s="51">
        <v>5</v>
      </c>
      <c r="F22" s="51">
        <v>0</v>
      </c>
      <c r="G22" s="51">
        <v>0</v>
      </c>
      <c r="H22" s="51">
        <v>1</v>
      </c>
      <c r="I22" s="47"/>
      <c r="J22" s="51">
        <v>2</v>
      </c>
      <c r="K22" s="47"/>
      <c r="L22" s="51">
        <v>2</v>
      </c>
      <c r="M22" s="47"/>
      <c r="N22" s="51">
        <f t="shared" si="0"/>
        <v>0</v>
      </c>
      <c r="O22" s="55">
        <v>0</v>
      </c>
      <c r="P22" s="56">
        <f>N22/E22</f>
        <v>0</v>
      </c>
      <c r="Q22" s="185"/>
    </row>
    <row r="23" spans="1:41" ht="47.25" x14ac:dyDescent="0.25">
      <c r="A23" s="97" t="s">
        <v>113</v>
      </c>
      <c r="B23" s="53" t="s">
        <v>55</v>
      </c>
      <c r="C23" s="51" t="s">
        <v>46</v>
      </c>
      <c r="D23" s="51"/>
      <c r="E23" s="51">
        <v>10</v>
      </c>
      <c r="F23" s="51">
        <v>1</v>
      </c>
      <c r="G23" s="51">
        <v>20</v>
      </c>
      <c r="H23" s="51">
        <v>2</v>
      </c>
      <c r="I23" s="47"/>
      <c r="J23" s="51">
        <v>3</v>
      </c>
      <c r="K23" s="47"/>
      <c r="L23" s="51">
        <v>4</v>
      </c>
      <c r="M23" s="47"/>
      <c r="N23" s="51">
        <f t="shared" si="0"/>
        <v>20</v>
      </c>
      <c r="O23" s="55">
        <v>1</v>
      </c>
      <c r="P23" s="56">
        <f>N23/E23</f>
        <v>2</v>
      </c>
      <c r="Q23" s="185"/>
    </row>
    <row r="24" spans="1:41" ht="15.75" customHeight="1" x14ac:dyDescent="0.25">
      <c r="A24" s="97" t="s">
        <v>114</v>
      </c>
      <c r="B24" s="51" t="s">
        <v>55</v>
      </c>
      <c r="C24" s="53" t="s">
        <v>46</v>
      </c>
      <c r="D24" s="47"/>
      <c r="E24" s="100">
        <v>2500</v>
      </c>
      <c r="F24" s="100">
        <v>550</v>
      </c>
      <c r="G24" s="82">
        <v>641</v>
      </c>
      <c r="H24" s="100">
        <v>600</v>
      </c>
      <c r="I24" s="63"/>
      <c r="J24" s="100">
        <v>650</v>
      </c>
      <c r="K24" s="47"/>
      <c r="L24" s="100">
        <v>700</v>
      </c>
      <c r="M24" s="47"/>
      <c r="N24" s="51">
        <f t="shared" si="0"/>
        <v>641</v>
      </c>
      <c r="O24" s="55">
        <v>1</v>
      </c>
      <c r="P24" s="56">
        <f>N24/E24</f>
        <v>0.25640000000000002</v>
      </c>
      <c r="Q24" s="186"/>
    </row>
    <row r="25" spans="1:41" s="1" customFormat="1" ht="15.75" x14ac:dyDescent="0.25">
      <c r="A25" s="175" t="s">
        <v>29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s="1" customFormat="1" ht="15.75" x14ac:dyDescent="0.25">
      <c r="A26" s="175" t="s">
        <v>0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s="1" customFormat="1" ht="47.25" x14ac:dyDescent="0.25">
      <c r="A27" s="101" t="s">
        <v>103</v>
      </c>
      <c r="B27" s="51" t="s">
        <v>55</v>
      </c>
      <c r="C27" s="51" t="s">
        <v>51</v>
      </c>
      <c r="D27" s="51"/>
      <c r="E27" s="53">
        <v>3</v>
      </c>
      <c r="F27" s="53"/>
      <c r="G27" s="51"/>
      <c r="H27" s="53"/>
      <c r="I27" s="47"/>
      <c r="J27" s="53"/>
      <c r="K27" s="53"/>
      <c r="L27" s="53"/>
      <c r="M27" s="54"/>
      <c r="N27" s="51">
        <f t="shared" ref="N27:N29" si="1">G27+I27+K27+M27</f>
        <v>0</v>
      </c>
      <c r="O27" s="55">
        <f>G27/E27</f>
        <v>0</v>
      </c>
      <c r="P27" s="56">
        <f>N27/E27</f>
        <v>0</v>
      </c>
      <c r="Q27" s="54" t="s">
        <v>118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s="1" customFormat="1" ht="15.75" x14ac:dyDescent="0.25">
      <c r="A28" s="175" t="s">
        <v>1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ht="47.25" x14ac:dyDescent="0.25">
      <c r="A29" s="49" t="s">
        <v>117</v>
      </c>
      <c r="B29" s="51" t="s">
        <v>55</v>
      </c>
      <c r="C29" s="53" t="s">
        <v>46</v>
      </c>
      <c r="D29" s="47">
        <v>3</v>
      </c>
      <c r="E29" s="51">
        <v>18</v>
      </c>
      <c r="F29" s="51">
        <v>3</v>
      </c>
      <c r="G29" s="131">
        <v>3</v>
      </c>
      <c r="H29" s="51">
        <v>5</v>
      </c>
      <c r="I29" s="55"/>
      <c r="J29" s="51">
        <v>5</v>
      </c>
      <c r="K29" s="68"/>
      <c r="L29" s="51">
        <v>5</v>
      </c>
      <c r="M29" s="68"/>
      <c r="N29" s="51">
        <f t="shared" si="1"/>
        <v>3</v>
      </c>
      <c r="O29" s="55">
        <f>G29/F29</f>
        <v>1</v>
      </c>
      <c r="P29" s="56">
        <f>N29/E29</f>
        <v>0.16666666666666666</v>
      </c>
      <c r="Q29" s="54" t="s">
        <v>118</v>
      </c>
    </row>
    <row r="30" spans="1:41" s="13" customForma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7"/>
      <c r="P30" s="35"/>
      <c r="Q30" s="16"/>
    </row>
    <row r="31" spans="1:41" s="13" customFormat="1" x14ac:dyDescent="0.25">
      <c r="A31" s="153" t="s">
        <v>200</v>
      </c>
      <c r="B31" s="150">
        <f>(O12+O15+O16+O17+O18+O19+O21+O23+O24+O29)/10</f>
        <v>0.89905000000000013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5"/>
      <c r="Q31" s="16"/>
    </row>
    <row r="32" spans="1:41" s="13" customFormat="1" x14ac:dyDescent="0.25">
      <c r="A32" s="153" t="s">
        <v>201</v>
      </c>
      <c r="B32" s="150">
        <f>B31*0.2</f>
        <v>0.17981000000000003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5"/>
      <c r="Q32" s="16"/>
    </row>
    <row r="33" spans="2:51" s="13" customFormat="1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5"/>
      <c r="Q33" s="16"/>
    </row>
    <row r="34" spans="2:51" s="13" customForma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5"/>
      <c r="Q34" s="16"/>
    </row>
    <row r="35" spans="2:51" s="13" customFormat="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5"/>
      <c r="Q35" s="16"/>
    </row>
    <row r="36" spans="2:51" s="13" customFormat="1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5"/>
      <c r="Q36" s="16"/>
    </row>
    <row r="37" spans="2:51" s="13" customFormat="1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5"/>
      <c r="Q37" s="16"/>
    </row>
    <row r="38" spans="2:51" s="13" customFormat="1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5"/>
      <c r="Q38" s="16"/>
    </row>
    <row r="39" spans="2:51" s="13" customFormat="1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35"/>
      <c r="Q39" s="16"/>
    </row>
    <row r="40" spans="2:51" s="13" customFormat="1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35"/>
      <c r="Q40" s="16"/>
    </row>
    <row r="41" spans="2:51" s="13" customFormat="1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35"/>
      <c r="Q41" s="16"/>
    </row>
    <row r="42" spans="2:51" s="13" customForma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5"/>
      <c r="Q42" s="16"/>
    </row>
    <row r="43" spans="2:51" s="13" customForma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5"/>
      <c r="Q43" s="16"/>
      <c r="AP43"/>
      <c r="AQ43"/>
      <c r="AR43"/>
      <c r="AS43"/>
      <c r="AT43"/>
      <c r="AU43"/>
      <c r="AV43"/>
      <c r="AW43"/>
      <c r="AX43"/>
      <c r="AY43"/>
    </row>
    <row r="44" spans="2:51" s="13" customFormat="1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5"/>
      <c r="Q44" s="16"/>
      <c r="AP44"/>
      <c r="AQ44"/>
      <c r="AR44"/>
      <c r="AS44"/>
      <c r="AT44"/>
      <c r="AU44"/>
      <c r="AV44"/>
      <c r="AW44"/>
      <c r="AX44"/>
      <c r="AY44"/>
    </row>
    <row r="45" spans="2:51" s="13" customFormat="1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5"/>
      <c r="Q45" s="16"/>
      <c r="AP45"/>
      <c r="AQ45"/>
      <c r="AR45"/>
      <c r="AS45"/>
      <c r="AT45"/>
      <c r="AU45"/>
      <c r="AV45"/>
      <c r="AW45"/>
      <c r="AX45"/>
      <c r="AY45"/>
    </row>
    <row r="46" spans="2:51" s="13" customFormat="1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5"/>
      <c r="Q46" s="16"/>
      <c r="AP46"/>
      <c r="AQ46"/>
      <c r="AR46"/>
      <c r="AS46"/>
      <c r="AT46"/>
      <c r="AU46"/>
      <c r="AV46"/>
      <c r="AW46"/>
      <c r="AX46"/>
      <c r="AY46"/>
    </row>
    <row r="47" spans="2:51" s="13" customFormat="1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5"/>
      <c r="Q47" s="16"/>
      <c r="AP47"/>
      <c r="AQ47"/>
      <c r="AR47"/>
      <c r="AS47"/>
      <c r="AT47"/>
      <c r="AU47"/>
      <c r="AV47"/>
      <c r="AW47"/>
      <c r="AX47"/>
      <c r="AY47"/>
    </row>
  </sheetData>
  <mergeCells count="14">
    <mergeCell ref="A3:Q3"/>
    <mergeCell ref="A1:E2"/>
    <mergeCell ref="F1:Q1"/>
    <mergeCell ref="F2:G2"/>
    <mergeCell ref="H2:K2"/>
    <mergeCell ref="L2:Q2"/>
    <mergeCell ref="A28:Q28"/>
    <mergeCell ref="A4:B4"/>
    <mergeCell ref="A8:Q8"/>
    <mergeCell ref="A11:Q11"/>
    <mergeCell ref="A25:Q25"/>
    <mergeCell ref="A26:Q26"/>
    <mergeCell ref="Q9:Q10"/>
    <mergeCell ref="Q12:Q24"/>
  </mergeCells>
  <pageMargins left="0.15748031496062992" right="0.11811023622047245" top="0.74803149606299213" bottom="0.74803149606299213" header="0.31496062992125984" footer="0.31496062992125984"/>
  <pageSetup paperSize="5" orientation="landscape" horizontalDpi="200" verticalDpi="200" r:id="rId1"/>
  <headerFooter>
    <oddFooter>&amp;RFecha Publicación:21-Octubre-2011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243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20" sqref="F20"/>
    </sheetView>
  </sheetViews>
  <sheetFormatPr baseColWidth="10" defaultRowHeight="15" x14ac:dyDescent="0.25"/>
  <cols>
    <col min="1" max="1" width="36.25" customWidth="1"/>
    <col min="2" max="2" width="16.625" style="2" customWidth="1"/>
    <col min="3" max="3" width="16.125" style="2" customWidth="1"/>
    <col min="4" max="4" width="9.75" style="2" bestFit="1" customWidth="1"/>
    <col min="5" max="5" width="14.125" style="2" customWidth="1"/>
    <col min="6" max="6" width="10.625" style="2" customWidth="1"/>
    <col min="7" max="7" width="9.625" style="2" bestFit="1" customWidth="1"/>
    <col min="8" max="8" width="10.625" style="2" bestFit="1" customWidth="1"/>
    <col min="9" max="9" width="9.625" style="2" bestFit="1" customWidth="1"/>
    <col min="10" max="10" width="10.625" style="2" bestFit="1" customWidth="1"/>
    <col min="11" max="11" width="9.625" style="2" bestFit="1" customWidth="1"/>
    <col min="12" max="12" width="10.625" style="2" bestFit="1" customWidth="1"/>
    <col min="13" max="13" width="9.625" style="2" bestFit="1" customWidth="1"/>
    <col min="14" max="14" width="9.25" style="2" bestFit="1" customWidth="1"/>
    <col min="15" max="15" width="10.625" style="2" bestFit="1" customWidth="1"/>
    <col min="16" max="16" width="9.25" style="36" bestFit="1" customWidth="1"/>
    <col min="17" max="17" width="19.25" style="2" customWidth="1"/>
    <col min="18" max="18" width="28.75" style="13" customWidth="1"/>
    <col min="19" max="41" width="11" style="13"/>
  </cols>
  <sheetData>
    <row r="1" spans="1:51" s="7" customFormat="1" ht="47.25" customHeight="1" x14ac:dyDescent="0.25">
      <c r="A1" s="169"/>
      <c r="B1" s="169"/>
      <c r="C1" s="169"/>
      <c r="D1" s="169"/>
      <c r="E1" s="169"/>
      <c r="F1" s="171" t="s">
        <v>13</v>
      </c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s="7" customFormat="1" ht="24" customHeight="1" x14ac:dyDescent="0.25">
      <c r="A2" s="170"/>
      <c r="B2" s="170"/>
      <c r="C2" s="170"/>
      <c r="D2" s="170"/>
      <c r="E2" s="170"/>
      <c r="F2" s="172" t="s">
        <v>21</v>
      </c>
      <c r="G2" s="173"/>
      <c r="H2" s="172" t="s">
        <v>22</v>
      </c>
      <c r="I2" s="174"/>
      <c r="J2" s="174"/>
      <c r="K2" s="173"/>
      <c r="L2" s="172" t="s">
        <v>8</v>
      </c>
      <c r="M2" s="174"/>
      <c r="N2" s="174"/>
      <c r="O2" s="174"/>
      <c r="P2" s="174"/>
      <c r="Q2" s="17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s="7" customFormat="1" ht="15.75" x14ac:dyDescent="0.25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s="7" customFormat="1" ht="15.75" x14ac:dyDescent="0.25">
      <c r="A4" s="182"/>
      <c r="B4" s="183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1"/>
      <c r="Q4" s="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s="7" customFormat="1" ht="15.75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32"/>
      <c r="Q5" s="12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 ht="18.75" x14ac:dyDescent="0.3">
      <c r="A6" s="163" t="s">
        <v>39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</row>
    <row r="7" spans="1:51" s="4" customFormat="1" ht="45" customHeight="1" x14ac:dyDescent="0.25">
      <c r="A7" s="44" t="s">
        <v>31</v>
      </c>
      <c r="B7" s="5" t="s">
        <v>5</v>
      </c>
      <c r="C7" s="3" t="s">
        <v>7</v>
      </c>
      <c r="D7" s="3" t="s">
        <v>6</v>
      </c>
      <c r="E7" s="3" t="s">
        <v>14</v>
      </c>
      <c r="F7" s="3" t="s">
        <v>10</v>
      </c>
      <c r="G7" s="132" t="s">
        <v>11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3" t="s">
        <v>20</v>
      </c>
      <c r="N7" s="3" t="s">
        <v>3</v>
      </c>
      <c r="O7" s="3" t="s">
        <v>12</v>
      </c>
      <c r="P7" s="33" t="s">
        <v>4</v>
      </c>
      <c r="Q7" s="3" t="s">
        <v>2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51" s="4" customFormat="1" ht="15.75" x14ac:dyDescent="0.25">
      <c r="A8" s="177" t="s">
        <v>0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51" s="17" customFormat="1" ht="15" customHeight="1" x14ac:dyDescent="0.25">
      <c r="A9" s="49" t="s">
        <v>119</v>
      </c>
      <c r="B9" s="51" t="s">
        <v>55</v>
      </c>
      <c r="C9" s="51" t="s">
        <v>122</v>
      </c>
      <c r="D9" s="51"/>
      <c r="E9" s="53">
        <v>438</v>
      </c>
      <c r="F9" s="53"/>
      <c r="G9" s="53">
        <v>147</v>
      </c>
      <c r="H9" s="53"/>
      <c r="I9" s="47"/>
      <c r="J9" s="53"/>
      <c r="K9" s="53"/>
      <c r="L9" s="53"/>
      <c r="M9" s="54"/>
      <c r="N9" s="51">
        <f>G9+I9+K9+M9</f>
        <v>147</v>
      </c>
      <c r="O9" s="55">
        <f>G9/E9</f>
        <v>0.33561643835616439</v>
      </c>
      <c r="P9" s="56">
        <f>N9/E9</f>
        <v>0.33561643835616439</v>
      </c>
      <c r="Q9" s="184" t="s">
        <v>173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51" s="17" customFormat="1" ht="15.75" x14ac:dyDescent="0.25">
      <c r="A10" s="101" t="s">
        <v>120</v>
      </c>
      <c r="B10" s="51" t="s">
        <v>55</v>
      </c>
      <c r="C10" s="51" t="s">
        <v>122</v>
      </c>
      <c r="D10" s="51"/>
      <c r="E10" s="53">
        <v>60</v>
      </c>
      <c r="F10" s="53"/>
      <c r="G10" s="58">
        <v>14</v>
      </c>
      <c r="H10" s="51"/>
      <c r="I10" s="47"/>
      <c r="J10" s="47"/>
      <c r="K10" s="47"/>
      <c r="L10" s="47"/>
      <c r="M10" s="47"/>
      <c r="N10" s="51">
        <f t="shared" ref="N10:N26" si="0">G10+I10+K10+M10</f>
        <v>14</v>
      </c>
      <c r="O10" s="55">
        <f>G10/E10</f>
        <v>0.23333333333333334</v>
      </c>
      <c r="P10" s="56">
        <f>N10/E10</f>
        <v>0.23333333333333334</v>
      </c>
      <c r="Q10" s="185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51" s="17" customFormat="1" ht="31.5" x14ac:dyDescent="0.25">
      <c r="A11" s="61" t="s">
        <v>121</v>
      </c>
      <c r="B11" s="51" t="s">
        <v>55</v>
      </c>
      <c r="C11" s="51" t="s">
        <v>122</v>
      </c>
      <c r="D11" s="51"/>
      <c r="E11" s="53">
        <v>56</v>
      </c>
      <c r="F11" s="53"/>
      <c r="G11" s="58">
        <v>29</v>
      </c>
      <c r="H11" s="51"/>
      <c r="I11" s="47"/>
      <c r="J11" s="47"/>
      <c r="K11" s="47"/>
      <c r="L11" s="47"/>
      <c r="M11" s="47"/>
      <c r="N11" s="51">
        <f t="shared" si="0"/>
        <v>29</v>
      </c>
      <c r="O11" s="55">
        <f>G11/E11</f>
        <v>0.5178571428571429</v>
      </c>
      <c r="P11" s="56">
        <f>N11/E11</f>
        <v>0.5178571428571429</v>
      </c>
      <c r="Q11" s="186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51" ht="15.75" x14ac:dyDescent="0.25">
      <c r="A12" s="175" t="s">
        <v>1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51" s="93" customFormat="1" ht="31.5" x14ac:dyDescent="0.25">
      <c r="A13" s="61" t="s">
        <v>123</v>
      </c>
      <c r="B13" s="53" t="s">
        <v>55</v>
      </c>
      <c r="C13" s="53" t="s">
        <v>46</v>
      </c>
      <c r="D13" s="69"/>
      <c r="E13" s="102">
        <v>128</v>
      </c>
      <c r="F13" s="102">
        <v>38</v>
      </c>
      <c r="G13" s="51">
        <v>37</v>
      </c>
      <c r="H13" s="102">
        <v>30</v>
      </c>
      <c r="I13" s="103"/>
      <c r="J13" s="102">
        <v>30</v>
      </c>
      <c r="K13" s="103"/>
      <c r="L13" s="102">
        <v>30</v>
      </c>
      <c r="M13" s="103"/>
      <c r="N13" s="51">
        <f t="shared" si="0"/>
        <v>37</v>
      </c>
      <c r="O13" s="55">
        <f>G13/F13</f>
        <v>0.97368421052631582</v>
      </c>
      <c r="P13" s="56">
        <f>N13/E13</f>
        <v>0.2890625</v>
      </c>
      <c r="Q13" s="184" t="s">
        <v>173</v>
      </c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</row>
    <row r="14" spans="1:51" s="93" customFormat="1" ht="31.5" x14ac:dyDescent="0.25">
      <c r="A14" s="61" t="s">
        <v>124</v>
      </c>
      <c r="B14" s="51" t="s">
        <v>55</v>
      </c>
      <c r="C14" s="53" t="s">
        <v>46</v>
      </c>
      <c r="D14" s="103"/>
      <c r="E14" s="51">
        <v>70</v>
      </c>
      <c r="F14" s="51">
        <v>25</v>
      </c>
      <c r="G14" s="82">
        <v>32</v>
      </c>
      <c r="H14" s="51">
        <v>15</v>
      </c>
      <c r="I14" s="104"/>
      <c r="J14" s="51">
        <v>15</v>
      </c>
      <c r="K14" s="103"/>
      <c r="L14" s="51">
        <v>15</v>
      </c>
      <c r="M14" s="103"/>
      <c r="N14" s="51">
        <f t="shared" si="0"/>
        <v>32</v>
      </c>
      <c r="O14" s="55">
        <v>1</v>
      </c>
      <c r="P14" s="56">
        <f>N14/E14</f>
        <v>0.45714285714285713</v>
      </c>
      <c r="Q14" s="185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</row>
    <row r="15" spans="1:51" s="92" customFormat="1" ht="31.5" x14ac:dyDescent="0.25">
      <c r="A15" s="61" t="s">
        <v>125</v>
      </c>
      <c r="B15" s="70" t="s">
        <v>55</v>
      </c>
      <c r="C15" s="53" t="s">
        <v>46</v>
      </c>
      <c r="D15" s="105"/>
      <c r="E15" s="51">
        <v>143</v>
      </c>
      <c r="F15" s="51">
        <v>38</v>
      </c>
      <c r="G15" s="70">
        <v>56</v>
      </c>
      <c r="H15" s="51">
        <v>35</v>
      </c>
      <c r="I15" s="105"/>
      <c r="J15" s="51">
        <v>35</v>
      </c>
      <c r="K15" s="105"/>
      <c r="L15" s="51">
        <v>35</v>
      </c>
      <c r="M15" s="105"/>
      <c r="N15" s="51">
        <f t="shared" si="0"/>
        <v>56</v>
      </c>
      <c r="O15" s="55">
        <v>1</v>
      </c>
      <c r="P15" s="56">
        <f>N15/E15</f>
        <v>0.39160839160839161</v>
      </c>
      <c r="Q15" s="185"/>
    </row>
    <row r="16" spans="1:51" s="92" customFormat="1" ht="31.5" x14ac:dyDescent="0.25">
      <c r="A16" s="61" t="s">
        <v>126</v>
      </c>
      <c r="B16" s="70" t="s">
        <v>55</v>
      </c>
      <c r="C16" s="53" t="s">
        <v>46</v>
      </c>
      <c r="D16" s="105"/>
      <c r="E16" s="51">
        <v>97</v>
      </c>
      <c r="F16" s="51">
        <v>22</v>
      </c>
      <c r="G16" s="70">
        <v>22</v>
      </c>
      <c r="H16" s="51">
        <v>25</v>
      </c>
      <c r="I16" s="105"/>
      <c r="J16" s="51">
        <v>25</v>
      </c>
      <c r="K16" s="105"/>
      <c r="L16" s="51">
        <v>25</v>
      </c>
      <c r="M16" s="105"/>
      <c r="N16" s="51">
        <f t="shared" si="0"/>
        <v>22</v>
      </c>
      <c r="O16" s="55">
        <f t="shared" ref="O16:O26" si="1">G16/F16</f>
        <v>1</v>
      </c>
      <c r="P16" s="56">
        <f>N16/E16</f>
        <v>0.22680412371134021</v>
      </c>
      <c r="Q16" s="185"/>
    </row>
    <row r="17" spans="1:51" s="92" customFormat="1" ht="31.5" x14ac:dyDescent="0.25">
      <c r="A17" s="69" t="s">
        <v>127</v>
      </c>
      <c r="B17" s="70" t="s">
        <v>55</v>
      </c>
      <c r="C17" s="53" t="s">
        <v>46</v>
      </c>
      <c r="D17" s="105"/>
      <c r="E17" s="53">
        <v>20</v>
      </c>
      <c r="F17" s="53">
        <v>5</v>
      </c>
      <c r="G17" s="70">
        <v>0</v>
      </c>
      <c r="H17" s="53">
        <v>5</v>
      </c>
      <c r="I17" s="105"/>
      <c r="J17" s="53">
        <v>5</v>
      </c>
      <c r="K17" s="105"/>
      <c r="L17" s="53">
        <v>5</v>
      </c>
      <c r="M17" s="105"/>
      <c r="N17" s="51">
        <f t="shared" si="0"/>
        <v>0</v>
      </c>
      <c r="O17" s="55">
        <f t="shared" si="1"/>
        <v>0</v>
      </c>
      <c r="P17" s="56">
        <f>N17/E17</f>
        <v>0</v>
      </c>
      <c r="Q17" s="185"/>
    </row>
    <row r="18" spans="1:51" s="92" customFormat="1" ht="31.5" x14ac:dyDescent="0.25">
      <c r="A18" s="61" t="s">
        <v>128</v>
      </c>
      <c r="B18" s="70" t="s">
        <v>55</v>
      </c>
      <c r="C18" s="53" t="s">
        <v>46</v>
      </c>
      <c r="D18" s="105"/>
      <c r="E18" s="53">
        <v>16</v>
      </c>
      <c r="F18" s="53">
        <v>4</v>
      </c>
      <c r="G18" s="70">
        <v>12</v>
      </c>
      <c r="H18" s="53">
        <v>4</v>
      </c>
      <c r="I18" s="105"/>
      <c r="J18" s="53">
        <v>4</v>
      </c>
      <c r="K18" s="105"/>
      <c r="L18" s="53">
        <v>4</v>
      </c>
      <c r="M18" s="105"/>
      <c r="N18" s="51">
        <f t="shared" si="0"/>
        <v>12</v>
      </c>
      <c r="O18" s="55">
        <v>1</v>
      </c>
      <c r="P18" s="56">
        <f>N18/E18</f>
        <v>0.75</v>
      </c>
      <c r="Q18" s="185"/>
    </row>
    <row r="19" spans="1:51" s="92" customFormat="1" ht="31.5" x14ac:dyDescent="0.25">
      <c r="A19" s="61" t="s">
        <v>129</v>
      </c>
      <c r="B19" s="70" t="s">
        <v>55</v>
      </c>
      <c r="C19" s="53" t="s">
        <v>46</v>
      </c>
      <c r="D19" s="105"/>
      <c r="E19" s="53">
        <v>20</v>
      </c>
      <c r="F19" s="53">
        <v>5</v>
      </c>
      <c r="G19" s="70">
        <v>0</v>
      </c>
      <c r="H19" s="53">
        <v>5</v>
      </c>
      <c r="I19" s="105"/>
      <c r="J19" s="53">
        <v>5</v>
      </c>
      <c r="K19" s="105"/>
      <c r="L19" s="53">
        <v>5</v>
      </c>
      <c r="M19" s="105"/>
      <c r="N19" s="51">
        <f t="shared" si="0"/>
        <v>0</v>
      </c>
      <c r="O19" s="55">
        <f t="shared" si="1"/>
        <v>0</v>
      </c>
      <c r="P19" s="56">
        <f>N19/E19</f>
        <v>0</v>
      </c>
      <c r="Q19" s="185"/>
    </row>
    <row r="20" spans="1:51" s="92" customFormat="1" ht="31.5" x14ac:dyDescent="0.25">
      <c r="A20" s="61" t="s">
        <v>130</v>
      </c>
      <c r="B20" s="70" t="s">
        <v>55</v>
      </c>
      <c r="C20" s="53" t="s">
        <v>46</v>
      </c>
      <c r="D20" s="105"/>
      <c r="E20" s="53">
        <v>4</v>
      </c>
      <c r="F20" s="53">
        <v>1</v>
      </c>
      <c r="G20" s="70">
        <v>2</v>
      </c>
      <c r="H20" s="53">
        <v>1</v>
      </c>
      <c r="I20" s="105"/>
      <c r="J20" s="53">
        <v>1</v>
      </c>
      <c r="K20" s="105"/>
      <c r="L20" s="53">
        <v>1</v>
      </c>
      <c r="M20" s="105"/>
      <c r="N20" s="51">
        <f t="shared" si="0"/>
        <v>2</v>
      </c>
      <c r="O20" s="55">
        <v>1</v>
      </c>
      <c r="P20" s="56">
        <f>N20/E20</f>
        <v>0.5</v>
      </c>
      <c r="Q20" s="185"/>
    </row>
    <row r="21" spans="1:51" s="92" customFormat="1" ht="15.75" x14ac:dyDescent="0.25">
      <c r="A21" s="69" t="s">
        <v>131</v>
      </c>
      <c r="B21" s="70" t="s">
        <v>56</v>
      </c>
      <c r="C21" s="53" t="s">
        <v>46</v>
      </c>
      <c r="D21" s="105"/>
      <c r="E21" s="51">
        <v>1</v>
      </c>
      <c r="F21" s="51">
        <v>0</v>
      </c>
      <c r="G21" s="70">
        <v>0</v>
      </c>
      <c r="H21" s="51">
        <v>0</v>
      </c>
      <c r="I21" s="105"/>
      <c r="J21" s="51">
        <v>0</v>
      </c>
      <c r="K21" s="105"/>
      <c r="L21" s="51">
        <v>1</v>
      </c>
      <c r="M21" s="105"/>
      <c r="N21" s="51">
        <f t="shared" si="0"/>
        <v>0</v>
      </c>
      <c r="O21" s="55">
        <v>0</v>
      </c>
      <c r="P21" s="56">
        <f>N21/E21</f>
        <v>0</v>
      </c>
      <c r="Q21" s="185"/>
    </row>
    <row r="22" spans="1:51" s="92" customFormat="1" ht="31.5" x14ac:dyDescent="0.25">
      <c r="A22" s="61" t="s">
        <v>132</v>
      </c>
      <c r="B22" s="70" t="s">
        <v>55</v>
      </c>
      <c r="C22" s="53" t="s">
        <v>46</v>
      </c>
      <c r="D22" s="105"/>
      <c r="E22" s="53">
        <v>8</v>
      </c>
      <c r="F22" s="53">
        <v>2</v>
      </c>
      <c r="G22" s="70">
        <v>2</v>
      </c>
      <c r="H22" s="53">
        <v>2</v>
      </c>
      <c r="I22" s="105"/>
      <c r="J22" s="53">
        <v>2</v>
      </c>
      <c r="K22" s="105"/>
      <c r="L22" s="53">
        <v>2</v>
      </c>
      <c r="M22" s="105"/>
      <c r="N22" s="51">
        <f t="shared" si="0"/>
        <v>2</v>
      </c>
      <c r="O22" s="55">
        <f t="shared" si="1"/>
        <v>1</v>
      </c>
      <c r="P22" s="56">
        <f>N22/E22</f>
        <v>0.25</v>
      </c>
      <c r="Q22" s="185"/>
    </row>
    <row r="23" spans="1:51" s="92" customFormat="1" ht="31.5" x14ac:dyDescent="0.25">
      <c r="A23" s="106" t="s">
        <v>133</v>
      </c>
      <c r="B23" s="70" t="s">
        <v>55</v>
      </c>
      <c r="C23" s="53" t="s">
        <v>46</v>
      </c>
      <c r="D23" s="105"/>
      <c r="E23" s="53">
        <v>20</v>
      </c>
      <c r="F23" s="53">
        <v>5</v>
      </c>
      <c r="G23" s="70">
        <v>24</v>
      </c>
      <c r="H23" s="53">
        <v>5</v>
      </c>
      <c r="I23" s="105"/>
      <c r="J23" s="53">
        <v>5</v>
      </c>
      <c r="K23" s="105"/>
      <c r="L23" s="53">
        <v>5</v>
      </c>
      <c r="M23" s="105"/>
      <c r="N23" s="51">
        <f t="shared" si="0"/>
        <v>24</v>
      </c>
      <c r="O23" s="55">
        <v>1</v>
      </c>
      <c r="P23" s="56">
        <f>N23/E23</f>
        <v>1.2</v>
      </c>
      <c r="Q23" s="185"/>
    </row>
    <row r="24" spans="1:51" s="92" customFormat="1" ht="31.5" x14ac:dyDescent="0.25">
      <c r="A24" s="61" t="s">
        <v>134</v>
      </c>
      <c r="B24" s="70" t="s">
        <v>55</v>
      </c>
      <c r="C24" s="53" t="s">
        <v>46</v>
      </c>
      <c r="D24" s="105"/>
      <c r="E24" s="53">
        <v>8</v>
      </c>
      <c r="F24" s="53">
        <v>2</v>
      </c>
      <c r="G24" s="70">
        <v>2</v>
      </c>
      <c r="H24" s="53">
        <v>2</v>
      </c>
      <c r="I24" s="105"/>
      <c r="J24" s="53">
        <v>2</v>
      </c>
      <c r="K24" s="105"/>
      <c r="L24" s="53">
        <v>2</v>
      </c>
      <c r="M24" s="105"/>
      <c r="N24" s="51">
        <f t="shared" si="0"/>
        <v>2</v>
      </c>
      <c r="O24" s="55">
        <f t="shared" si="1"/>
        <v>1</v>
      </c>
      <c r="P24" s="56">
        <f>N24/E24</f>
        <v>0.25</v>
      </c>
      <c r="Q24" s="185"/>
    </row>
    <row r="25" spans="1:51" s="92" customFormat="1" ht="15.75" x14ac:dyDescent="0.25">
      <c r="A25" s="61" t="s">
        <v>135</v>
      </c>
      <c r="B25" s="70" t="s">
        <v>55</v>
      </c>
      <c r="C25" s="53" t="s">
        <v>46</v>
      </c>
      <c r="D25" s="105"/>
      <c r="E25" s="53">
        <v>16</v>
      </c>
      <c r="F25" s="53">
        <v>4</v>
      </c>
      <c r="G25" s="70">
        <v>0</v>
      </c>
      <c r="H25" s="53">
        <v>4</v>
      </c>
      <c r="I25" s="105"/>
      <c r="J25" s="53">
        <v>4</v>
      </c>
      <c r="K25" s="105"/>
      <c r="L25" s="53">
        <v>4</v>
      </c>
      <c r="M25" s="105"/>
      <c r="N25" s="51">
        <f t="shared" si="0"/>
        <v>0</v>
      </c>
      <c r="O25" s="55">
        <f t="shared" si="1"/>
        <v>0</v>
      </c>
      <c r="P25" s="56">
        <f>N25/E25</f>
        <v>0</v>
      </c>
      <c r="Q25" s="185"/>
    </row>
    <row r="26" spans="1:51" s="92" customFormat="1" ht="47.25" x14ac:dyDescent="0.25">
      <c r="A26" s="61" t="s">
        <v>136</v>
      </c>
      <c r="B26" s="70" t="s">
        <v>55</v>
      </c>
      <c r="C26" s="53" t="s">
        <v>46</v>
      </c>
      <c r="D26" s="105"/>
      <c r="E26" s="53">
        <v>4</v>
      </c>
      <c r="F26" s="53">
        <v>1</v>
      </c>
      <c r="G26" s="70">
        <v>1</v>
      </c>
      <c r="H26" s="53">
        <v>1</v>
      </c>
      <c r="I26" s="105"/>
      <c r="J26" s="53">
        <v>1</v>
      </c>
      <c r="K26" s="105"/>
      <c r="L26" s="53">
        <v>1</v>
      </c>
      <c r="M26" s="105"/>
      <c r="N26" s="51">
        <f t="shared" si="0"/>
        <v>1</v>
      </c>
      <c r="O26" s="55">
        <f t="shared" si="1"/>
        <v>1</v>
      </c>
      <c r="P26" s="56">
        <f>N26/E26</f>
        <v>0.25</v>
      </c>
      <c r="Q26" s="186"/>
    </row>
    <row r="27" spans="1:51" s="13" customForma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35"/>
      <c r="Q27" s="16"/>
    </row>
    <row r="28" spans="1:51" s="13" customFormat="1" x14ac:dyDescent="0.25">
      <c r="A28" s="153" t="s">
        <v>200</v>
      </c>
      <c r="B28" s="150">
        <f>(O13+O14+O15+O16+O17+O18+O19+O20+O22+O23+O24+O25+O26)/13</f>
        <v>0.76720647773279349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35"/>
      <c r="Q28" s="16"/>
    </row>
    <row r="29" spans="1:51" s="13" customFormat="1" x14ac:dyDescent="0.25">
      <c r="A29" s="153" t="s">
        <v>201</v>
      </c>
      <c r="B29" s="150">
        <f>B28*0.2</f>
        <v>0.15344129554655872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5"/>
      <c r="Q29" s="16"/>
      <c r="AP29"/>
      <c r="AQ29"/>
      <c r="AR29"/>
      <c r="AS29"/>
      <c r="AT29"/>
      <c r="AU29"/>
      <c r="AV29"/>
      <c r="AW29"/>
      <c r="AX29"/>
      <c r="AY29"/>
    </row>
    <row r="30" spans="1:51" s="13" customForma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35"/>
      <c r="Q30" s="16"/>
      <c r="AP30"/>
      <c r="AQ30"/>
      <c r="AR30"/>
      <c r="AS30"/>
      <c r="AT30"/>
      <c r="AU30"/>
      <c r="AV30"/>
      <c r="AW30"/>
      <c r="AX30"/>
      <c r="AY30"/>
    </row>
    <row r="31" spans="1:51" s="13" customFormat="1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5"/>
      <c r="Q31" s="16"/>
      <c r="AP31"/>
      <c r="AQ31"/>
      <c r="AR31"/>
      <c r="AS31"/>
      <c r="AT31"/>
      <c r="AU31"/>
      <c r="AV31"/>
      <c r="AW31"/>
      <c r="AX31"/>
      <c r="AY31"/>
    </row>
    <row r="32" spans="1:51" s="13" customFormat="1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5"/>
      <c r="Q32" s="16"/>
      <c r="AP32"/>
      <c r="AQ32"/>
      <c r="AR32"/>
      <c r="AS32"/>
      <c r="AT32"/>
      <c r="AU32"/>
      <c r="AV32"/>
      <c r="AW32"/>
      <c r="AX32"/>
      <c r="AY32"/>
    </row>
    <row r="33" spans="2:51" s="13" customFormat="1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5"/>
      <c r="Q33" s="16"/>
      <c r="AP33"/>
      <c r="AQ33"/>
      <c r="AR33"/>
      <c r="AS33"/>
      <c r="AT33"/>
      <c r="AU33"/>
      <c r="AV33"/>
      <c r="AW33"/>
      <c r="AX33"/>
      <c r="AY33"/>
    </row>
    <row r="34" spans="2:51" hidden="1" x14ac:dyDescent="0.25"/>
    <row r="35" spans="2:51" hidden="1" x14ac:dyDescent="0.25"/>
    <row r="36" spans="2:51" hidden="1" x14ac:dyDescent="0.25"/>
    <row r="37" spans="2:51" hidden="1" x14ac:dyDescent="0.25"/>
    <row r="38" spans="2:51" hidden="1" x14ac:dyDescent="0.25"/>
    <row r="39" spans="2:51" hidden="1" x14ac:dyDescent="0.25"/>
    <row r="40" spans="2:51" hidden="1" x14ac:dyDescent="0.25"/>
    <row r="41" spans="2:51" hidden="1" x14ac:dyDescent="0.25"/>
    <row r="42" spans="2:51" hidden="1" x14ac:dyDescent="0.25"/>
    <row r="43" spans="2:51" hidden="1" x14ac:dyDescent="0.25"/>
    <row r="44" spans="2:51" hidden="1" x14ac:dyDescent="0.25"/>
    <row r="45" spans="2:51" hidden="1" x14ac:dyDescent="0.25"/>
    <row r="46" spans="2:51" hidden="1" x14ac:dyDescent="0.25"/>
    <row r="47" spans="2:51" hidden="1" x14ac:dyDescent="0.25"/>
    <row r="48" spans="2:51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</sheetData>
  <mergeCells count="11">
    <mergeCell ref="Q13:Q26"/>
    <mergeCell ref="A4:B4"/>
    <mergeCell ref="A8:Q8"/>
    <mergeCell ref="A12:Q12"/>
    <mergeCell ref="A3:Q3"/>
    <mergeCell ref="Q9:Q11"/>
    <mergeCell ref="A1:E2"/>
    <mergeCell ref="F1:Q1"/>
    <mergeCell ref="F2:G2"/>
    <mergeCell ref="H2:K2"/>
    <mergeCell ref="L2:Q2"/>
  </mergeCells>
  <pageMargins left="0.15748031496062992" right="0.11811023622047245" top="0.74803149606299213" bottom="0.74803149606299213" header="0.31496062992125984" footer="0.31496062992125984"/>
  <pageSetup paperSize="5" orientation="landscape" horizontalDpi="200" verticalDpi="200" r:id="rId1"/>
  <headerFooter>
    <oddFooter>&amp;RFecha Publicación:21-Octubre-2011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1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8" sqref="G18"/>
    </sheetView>
  </sheetViews>
  <sheetFormatPr baseColWidth="10" defaultRowHeight="15" x14ac:dyDescent="0.25"/>
  <cols>
    <col min="1" max="1" width="36.25" customWidth="1"/>
    <col min="2" max="2" width="16.625" style="2" customWidth="1"/>
    <col min="3" max="3" width="16.125" style="2" customWidth="1"/>
    <col min="4" max="4" width="9.75" style="2" bestFit="1" customWidth="1"/>
    <col min="5" max="5" width="14.125" style="2" customWidth="1"/>
    <col min="6" max="6" width="10.625" style="2" customWidth="1"/>
    <col min="7" max="7" width="9.625" style="2" bestFit="1" customWidth="1"/>
    <col min="8" max="8" width="10.625" style="2" bestFit="1" customWidth="1"/>
    <col min="9" max="9" width="9.625" style="2" bestFit="1" customWidth="1"/>
    <col min="10" max="10" width="10.625" style="2" bestFit="1" customWidth="1"/>
    <col min="11" max="11" width="9.625" style="2" bestFit="1" customWidth="1"/>
    <col min="12" max="12" width="10.625" style="2" bestFit="1" customWidth="1"/>
    <col min="13" max="13" width="9.625" style="2" bestFit="1" customWidth="1"/>
    <col min="14" max="14" width="9.25" style="2" bestFit="1" customWidth="1"/>
    <col min="15" max="15" width="10.625" style="2" bestFit="1" customWidth="1"/>
    <col min="16" max="16" width="9.25" style="36" bestFit="1" customWidth="1"/>
    <col min="17" max="17" width="19.75" style="2" customWidth="1"/>
    <col min="18" max="18" width="28.75" style="13" customWidth="1"/>
    <col min="19" max="41" width="11" style="13"/>
  </cols>
  <sheetData>
    <row r="1" spans="1:51" s="7" customFormat="1" ht="47.25" customHeight="1" x14ac:dyDescent="0.25">
      <c r="A1" s="169"/>
      <c r="B1" s="169"/>
      <c r="C1" s="169"/>
      <c r="D1" s="169"/>
      <c r="E1" s="169"/>
      <c r="F1" s="171" t="s">
        <v>13</v>
      </c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s="7" customFormat="1" ht="24" customHeight="1" x14ac:dyDescent="0.25">
      <c r="A2" s="170"/>
      <c r="B2" s="170"/>
      <c r="C2" s="170"/>
      <c r="D2" s="170"/>
      <c r="E2" s="170"/>
      <c r="F2" s="172" t="s">
        <v>21</v>
      </c>
      <c r="G2" s="173"/>
      <c r="H2" s="172" t="s">
        <v>22</v>
      </c>
      <c r="I2" s="174"/>
      <c r="J2" s="174"/>
      <c r="K2" s="173"/>
      <c r="L2" s="172" t="s">
        <v>8</v>
      </c>
      <c r="M2" s="174"/>
      <c r="N2" s="174"/>
      <c r="O2" s="174"/>
      <c r="P2" s="174"/>
      <c r="Q2" s="17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s="7" customFormat="1" ht="15.75" x14ac:dyDescent="0.25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s="7" customFormat="1" ht="15.75" x14ac:dyDescent="0.25">
      <c r="A4" s="182"/>
      <c r="B4" s="183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1"/>
      <c r="Q4" s="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s="7" customFormat="1" ht="15.75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32"/>
      <c r="Q5" s="12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 ht="18.75" x14ac:dyDescent="0.3">
      <c r="A6" s="163" t="s">
        <v>40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</row>
    <row r="7" spans="1:51" s="4" customFormat="1" ht="51" customHeight="1" x14ac:dyDescent="0.25">
      <c r="A7" s="44" t="s">
        <v>32</v>
      </c>
      <c r="B7" s="5" t="s">
        <v>5</v>
      </c>
      <c r="C7" s="3" t="s">
        <v>7</v>
      </c>
      <c r="D7" s="3" t="s">
        <v>6</v>
      </c>
      <c r="E7" s="3" t="s">
        <v>14</v>
      </c>
      <c r="F7" s="3" t="s">
        <v>10</v>
      </c>
      <c r="G7" s="132" t="s">
        <v>11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3" t="s">
        <v>20</v>
      </c>
      <c r="N7" s="3" t="s">
        <v>3</v>
      </c>
      <c r="O7" s="3" t="s">
        <v>12</v>
      </c>
      <c r="P7" s="33" t="s">
        <v>4</v>
      </c>
      <c r="Q7" s="3" t="s">
        <v>2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51" s="4" customFormat="1" ht="15.75" x14ac:dyDescent="0.25">
      <c r="A8" s="177" t="s">
        <v>0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51" s="17" customFormat="1" ht="30" x14ac:dyDescent="0.25">
      <c r="A9" s="29" t="s">
        <v>137</v>
      </c>
      <c r="B9" s="24" t="s">
        <v>56</v>
      </c>
      <c r="C9" s="24" t="s">
        <v>42</v>
      </c>
      <c r="D9" s="24"/>
      <c r="E9" s="139">
        <v>0.6</v>
      </c>
      <c r="F9" s="21"/>
      <c r="G9" s="152">
        <v>0.66400000000000003</v>
      </c>
      <c r="H9" s="21"/>
      <c r="I9" s="26"/>
      <c r="J9" s="21"/>
      <c r="K9" s="21"/>
      <c r="L9" s="21"/>
      <c r="M9" s="20"/>
      <c r="N9" s="23">
        <f>G9+I9+K9+M9</f>
        <v>0.66400000000000003</v>
      </c>
      <c r="O9" s="23">
        <v>1</v>
      </c>
      <c r="P9" s="34">
        <f>N9/E9</f>
        <v>1.1066666666666667</v>
      </c>
      <c r="Q9" s="138" t="s">
        <v>174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51" ht="15.75" x14ac:dyDescent="0.25">
      <c r="A10" s="192" t="s">
        <v>1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</row>
    <row r="11" spans="1:51" x14ac:dyDescent="0.25">
      <c r="A11" s="90" t="s">
        <v>138</v>
      </c>
      <c r="B11" s="21" t="s">
        <v>55</v>
      </c>
      <c r="C11" s="90" t="s">
        <v>51</v>
      </c>
      <c r="D11" s="24"/>
      <c r="E11" s="90">
        <v>3550</v>
      </c>
      <c r="F11" s="90">
        <v>800</v>
      </c>
      <c r="G11" s="24">
        <v>848</v>
      </c>
      <c r="H11" s="90">
        <v>850</v>
      </c>
      <c r="I11" s="26"/>
      <c r="J11" s="90">
        <v>900</v>
      </c>
      <c r="K11" s="26"/>
      <c r="L11" s="90">
        <v>1000</v>
      </c>
      <c r="M11" s="26"/>
      <c r="N11" s="120">
        <f>G11+I11+K11+M11</f>
        <v>848</v>
      </c>
      <c r="O11" s="23">
        <v>1</v>
      </c>
      <c r="P11" s="34">
        <f>N11/E11</f>
        <v>0.23887323943661973</v>
      </c>
      <c r="Q11" s="189" t="s">
        <v>174</v>
      </c>
    </row>
    <row r="12" spans="1:51" ht="28.5" x14ac:dyDescent="0.25">
      <c r="A12" s="90" t="s">
        <v>139</v>
      </c>
      <c r="B12" s="24" t="s">
        <v>55</v>
      </c>
      <c r="C12" s="90" t="s">
        <v>51</v>
      </c>
      <c r="D12" s="26"/>
      <c r="E12" s="90">
        <v>18</v>
      </c>
      <c r="F12" s="90">
        <v>2</v>
      </c>
      <c r="G12" s="119">
        <v>2</v>
      </c>
      <c r="H12" s="90">
        <v>4</v>
      </c>
      <c r="I12" s="39"/>
      <c r="J12" s="90">
        <v>6</v>
      </c>
      <c r="K12" s="26"/>
      <c r="L12" s="91">
        <v>6</v>
      </c>
      <c r="M12" s="26"/>
      <c r="N12" s="120">
        <f t="shared" ref="N12:N23" si="0">G12+I12+K12+M12</f>
        <v>2</v>
      </c>
      <c r="O12" s="23">
        <f t="shared" ref="O12:O22" si="1">G12/F12</f>
        <v>1</v>
      </c>
      <c r="P12" s="34">
        <f>N12/E12</f>
        <v>0.1111111111111111</v>
      </c>
      <c r="Q12" s="190"/>
    </row>
    <row r="13" spans="1:51" s="13" customFormat="1" ht="42.75" x14ac:dyDescent="0.25">
      <c r="A13" s="90" t="s">
        <v>140</v>
      </c>
      <c r="B13" s="42" t="s">
        <v>55</v>
      </c>
      <c r="C13" s="90" t="s">
        <v>42</v>
      </c>
      <c r="D13" s="42"/>
      <c r="E13" s="94">
        <v>0.15</v>
      </c>
      <c r="F13" s="94">
        <v>0.12</v>
      </c>
      <c r="G13" s="143">
        <v>0.38800000000000001</v>
      </c>
      <c r="H13" s="94">
        <v>0.12</v>
      </c>
      <c r="I13" s="42"/>
      <c r="J13" s="94">
        <v>0.13</v>
      </c>
      <c r="K13" s="42"/>
      <c r="L13" s="95">
        <v>0.15</v>
      </c>
      <c r="M13" s="42"/>
      <c r="N13" s="23">
        <f t="shared" si="0"/>
        <v>0.38800000000000001</v>
      </c>
      <c r="O13" s="23">
        <v>1</v>
      </c>
      <c r="P13" s="34">
        <f>N13/E13</f>
        <v>2.5866666666666669</v>
      </c>
      <c r="Q13" s="190"/>
    </row>
    <row r="14" spans="1:51" s="13" customFormat="1" ht="28.5" x14ac:dyDescent="0.25">
      <c r="A14" s="90" t="s">
        <v>141</v>
      </c>
      <c r="B14" s="42" t="s">
        <v>55</v>
      </c>
      <c r="C14" s="90" t="s">
        <v>51</v>
      </c>
      <c r="D14" s="42"/>
      <c r="E14" s="90">
        <v>7</v>
      </c>
      <c r="F14" s="90">
        <v>1</v>
      </c>
      <c r="G14" s="42">
        <v>1</v>
      </c>
      <c r="H14" s="90">
        <v>2</v>
      </c>
      <c r="I14" s="42"/>
      <c r="J14" s="90">
        <v>2</v>
      </c>
      <c r="K14" s="42"/>
      <c r="L14" s="90">
        <v>2</v>
      </c>
      <c r="M14" s="42"/>
      <c r="N14" s="120">
        <f>G14+I14+K14+M14</f>
        <v>1</v>
      </c>
      <c r="O14" s="23">
        <f t="shared" si="1"/>
        <v>1</v>
      </c>
      <c r="P14" s="34">
        <f>N14/E14</f>
        <v>0.14285714285714285</v>
      </c>
      <c r="Q14" s="190"/>
    </row>
    <row r="15" spans="1:51" s="13" customFormat="1" ht="28.5" x14ac:dyDescent="0.25">
      <c r="A15" s="90" t="s">
        <v>142</v>
      </c>
      <c r="B15" s="42" t="s">
        <v>55</v>
      </c>
      <c r="C15" s="90" t="s">
        <v>51</v>
      </c>
      <c r="D15" s="42"/>
      <c r="E15" s="90">
        <v>8</v>
      </c>
      <c r="F15" s="90">
        <v>2</v>
      </c>
      <c r="G15" s="42">
        <v>2</v>
      </c>
      <c r="H15" s="90">
        <v>2</v>
      </c>
      <c r="I15" s="42"/>
      <c r="J15" s="90">
        <v>2</v>
      </c>
      <c r="K15" s="42"/>
      <c r="L15" s="90">
        <v>2</v>
      </c>
      <c r="M15" s="42"/>
      <c r="N15" s="120">
        <f t="shared" si="0"/>
        <v>2</v>
      </c>
      <c r="O15" s="23">
        <f t="shared" si="1"/>
        <v>1</v>
      </c>
      <c r="P15" s="34">
        <f>N15/E15</f>
        <v>0.25</v>
      </c>
      <c r="Q15" s="190"/>
    </row>
    <row r="16" spans="1:51" s="13" customFormat="1" ht="28.5" x14ac:dyDescent="0.25">
      <c r="A16" s="90" t="s">
        <v>143</v>
      </c>
      <c r="B16" s="42" t="s">
        <v>55</v>
      </c>
      <c r="C16" s="90" t="s">
        <v>51</v>
      </c>
      <c r="D16" s="42"/>
      <c r="E16" s="90">
        <v>32</v>
      </c>
      <c r="F16" s="90">
        <v>8</v>
      </c>
      <c r="G16" s="42">
        <v>8</v>
      </c>
      <c r="H16" s="90">
        <v>8</v>
      </c>
      <c r="I16" s="42"/>
      <c r="J16" s="90">
        <v>8</v>
      </c>
      <c r="K16" s="42"/>
      <c r="L16" s="90">
        <v>8</v>
      </c>
      <c r="M16" s="42"/>
      <c r="N16" s="120">
        <f t="shared" si="0"/>
        <v>8</v>
      </c>
      <c r="O16" s="23">
        <f t="shared" si="1"/>
        <v>1</v>
      </c>
      <c r="P16" s="34">
        <f>N16/E16</f>
        <v>0.25</v>
      </c>
      <c r="Q16" s="190"/>
    </row>
    <row r="17" spans="1:51" s="13" customFormat="1" ht="42.75" x14ac:dyDescent="0.25">
      <c r="A17" s="90" t="s">
        <v>144</v>
      </c>
      <c r="B17" s="42" t="s">
        <v>56</v>
      </c>
      <c r="C17" s="90" t="s">
        <v>42</v>
      </c>
      <c r="D17" s="42"/>
      <c r="E17" s="94">
        <v>0.25</v>
      </c>
      <c r="F17" s="95">
        <v>0.25</v>
      </c>
      <c r="G17" s="142">
        <v>0.2072</v>
      </c>
      <c r="H17" s="95">
        <v>0.25</v>
      </c>
      <c r="I17" s="42"/>
      <c r="J17" s="95">
        <v>0.25</v>
      </c>
      <c r="K17" s="42"/>
      <c r="L17" s="95">
        <v>0.25</v>
      </c>
      <c r="M17" s="42"/>
      <c r="N17" s="23">
        <f t="shared" si="0"/>
        <v>0.2072</v>
      </c>
      <c r="O17" s="23">
        <f>G17/F17</f>
        <v>0.82879999999999998</v>
      </c>
      <c r="P17" s="34">
        <f>N17/E17</f>
        <v>0.82879999999999998</v>
      </c>
      <c r="Q17" s="190"/>
    </row>
    <row r="18" spans="1:51" s="13" customFormat="1" ht="57" x14ac:dyDescent="0.25">
      <c r="A18" s="90" t="s">
        <v>145</v>
      </c>
      <c r="B18" s="42" t="s">
        <v>55</v>
      </c>
      <c r="C18" s="90" t="s">
        <v>51</v>
      </c>
      <c r="D18" s="42"/>
      <c r="E18" s="90">
        <v>12</v>
      </c>
      <c r="F18" s="90">
        <v>2</v>
      </c>
      <c r="G18" s="42">
        <v>2</v>
      </c>
      <c r="H18" s="90">
        <v>2</v>
      </c>
      <c r="I18" s="42"/>
      <c r="J18" s="90">
        <v>4</v>
      </c>
      <c r="K18" s="42"/>
      <c r="L18" s="90">
        <v>4</v>
      </c>
      <c r="M18" s="42"/>
      <c r="N18" s="120">
        <f t="shared" si="0"/>
        <v>2</v>
      </c>
      <c r="O18" s="23">
        <f>G18/F18</f>
        <v>1</v>
      </c>
      <c r="P18" s="34">
        <f>N18/E18</f>
        <v>0.16666666666666666</v>
      </c>
      <c r="Q18" s="190"/>
    </row>
    <row r="19" spans="1:51" s="13" customFormat="1" ht="28.5" x14ac:dyDescent="0.25">
      <c r="A19" s="90" t="s">
        <v>146</v>
      </c>
      <c r="B19" s="42" t="s">
        <v>56</v>
      </c>
      <c r="C19" s="90" t="s">
        <v>51</v>
      </c>
      <c r="D19" s="42"/>
      <c r="E19" s="90">
        <v>30</v>
      </c>
      <c r="F19" s="90">
        <v>28</v>
      </c>
      <c r="G19" s="42">
        <v>33</v>
      </c>
      <c r="H19" s="91">
        <v>30</v>
      </c>
      <c r="I19" s="42"/>
      <c r="J19" s="91">
        <v>30</v>
      </c>
      <c r="K19" s="42"/>
      <c r="L19" s="91">
        <v>30</v>
      </c>
      <c r="M19" s="42"/>
      <c r="N19" s="120">
        <f t="shared" si="0"/>
        <v>33</v>
      </c>
      <c r="O19" s="23">
        <v>1</v>
      </c>
      <c r="P19" s="34">
        <f>N19/E19</f>
        <v>1.1000000000000001</v>
      </c>
      <c r="Q19" s="190"/>
    </row>
    <row r="20" spans="1:51" s="13" customFormat="1" ht="42.75" x14ac:dyDescent="0.25">
      <c r="A20" s="90" t="s">
        <v>147</v>
      </c>
      <c r="B20" s="42" t="s">
        <v>56</v>
      </c>
      <c r="C20" s="90" t="s">
        <v>42</v>
      </c>
      <c r="D20" s="42"/>
      <c r="E20" s="94">
        <v>0.2</v>
      </c>
      <c r="F20" s="94">
        <v>0.2</v>
      </c>
      <c r="G20" s="150" t="s">
        <v>199</v>
      </c>
      <c r="H20" s="95">
        <v>0.2</v>
      </c>
      <c r="I20" s="42"/>
      <c r="J20" s="95">
        <v>0.2</v>
      </c>
      <c r="K20" s="42"/>
      <c r="L20" s="95">
        <v>0.2</v>
      </c>
      <c r="M20" s="42"/>
      <c r="N20" s="23" t="e">
        <f>G20+I20+K20+M20</f>
        <v>#VALUE!</v>
      </c>
      <c r="O20" s="23">
        <v>1</v>
      </c>
      <c r="P20" s="34" t="e">
        <f>N20/E20</f>
        <v>#VALUE!</v>
      </c>
      <c r="Q20" s="190"/>
    </row>
    <row r="21" spans="1:51" s="13" customFormat="1" ht="28.5" x14ac:dyDescent="0.25">
      <c r="A21" s="91" t="s">
        <v>148</v>
      </c>
      <c r="B21" s="42" t="s">
        <v>56</v>
      </c>
      <c r="C21" s="90" t="s">
        <v>42</v>
      </c>
      <c r="D21" s="42"/>
      <c r="E21" s="94">
        <v>0.4</v>
      </c>
      <c r="F21" s="94">
        <v>0.4</v>
      </c>
      <c r="G21" s="142">
        <v>0.56579999999999997</v>
      </c>
      <c r="H21" s="95">
        <v>0.4</v>
      </c>
      <c r="I21" s="42"/>
      <c r="J21" s="95">
        <v>0.4</v>
      </c>
      <c r="K21" s="42"/>
      <c r="L21" s="95">
        <v>0.4</v>
      </c>
      <c r="M21" s="42"/>
      <c r="N21" s="23">
        <f t="shared" si="0"/>
        <v>0.56579999999999997</v>
      </c>
      <c r="O21" s="23">
        <v>1</v>
      </c>
      <c r="P21" s="34">
        <f>N21/E21</f>
        <v>1.4144999999999999</v>
      </c>
      <c r="Q21" s="190"/>
    </row>
    <row r="22" spans="1:51" s="13" customFormat="1" ht="28.5" x14ac:dyDescent="0.25">
      <c r="A22" s="91" t="s">
        <v>149</v>
      </c>
      <c r="B22" s="42" t="s">
        <v>56</v>
      </c>
      <c r="C22" s="90" t="s">
        <v>51</v>
      </c>
      <c r="D22" s="42"/>
      <c r="E22" s="91">
        <v>2000</v>
      </c>
      <c r="F22" s="90">
        <v>500</v>
      </c>
      <c r="G22" s="42">
        <v>500</v>
      </c>
      <c r="H22" s="91">
        <v>500</v>
      </c>
      <c r="I22" s="42"/>
      <c r="J22" s="91">
        <v>500</v>
      </c>
      <c r="K22" s="42"/>
      <c r="L22" s="91">
        <v>500</v>
      </c>
      <c r="M22" s="42"/>
      <c r="N22" s="120">
        <f t="shared" si="0"/>
        <v>500</v>
      </c>
      <c r="O22" s="23">
        <f t="shared" si="1"/>
        <v>1</v>
      </c>
      <c r="P22" s="34">
        <f>N22/E22</f>
        <v>0.25</v>
      </c>
      <c r="Q22" s="190"/>
    </row>
    <row r="23" spans="1:51" s="13" customFormat="1" ht="28.5" x14ac:dyDescent="0.25">
      <c r="A23" s="90" t="s">
        <v>150</v>
      </c>
      <c r="B23" s="42" t="s">
        <v>56</v>
      </c>
      <c r="C23" s="90" t="s">
        <v>51</v>
      </c>
      <c r="D23" s="42"/>
      <c r="E23" s="90">
        <v>1</v>
      </c>
      <c r="F23" s="90">
        <v>0</v>
      </c>
      <c r="G23" s="42">
        <v>0</v>
      </c>
      <c r="H23" s="91">
        <v>1</v>
      </c>
      <c r="I23" s="42"/>
      <c r="J23" s="91">
        <v>0</v>
      </c>
      <c r="K23" s="42"/>
      <c r="L23" s="91">
        <v>0</v>
      </c>
      <c r="M23" s="42"/>
      <c r="N23" s="120">
        <f t="shared" si="0"/>
        <v>0</v>
      </c>
      <c r="O23" s="23">
        <v>0</v>
      </c>
      <c r="P23" s="34">
        <f>N23/E23</f>
        <v>0</v>
      </c>
      <c r="Q23" s="191"/>
    </row>
    <row r="24" spans="1:51" s="13" customFormat="1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35"/>
      <c r="Q24" s="16"/>
    </row>
    <row r="25" spans="1:51" s="13" customFormat="1" x14ac:dyDescent="0.25">
      <c r="A25" s="153" t="s">
        <v>200</v>
      </c>
      <c r="B25" s="150">
        <f>SUM(O11:O22)/12</f>
        <v>0.98573333333333346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5"/>
      <c r="Q25" s="16"/>
    </row>
    <row r="26" spans="1:51" s="13" customFormat="1" x14ac:dyDescent="0.25">
      <c r="A26" s="153" t="s">
        <v>201</v>
      </c>
      <c r="B26" s="150">
        <f>B25*0.1</f>
        <v>9.8573333333333346E-2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35"/>
      <c r="Q26" s="16"/>
    </row>
    <row r="27" spans="1:51" s="13" customForma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35"/>
      <c r="Q27" s="16"/>
      <c r="AP27"/>
      <c r="AQ27"/>
      <c r="AR27"/>
      <c r="AS27"/>
      <c r="AT27"/>
      <c r="AU27"/>
      <c r="AV27"/>
      <c r="AW27"/>
      <c r="AX27"/>
      <c r="AY27"/>
    </row>
    <row r="28" spans="1:51" s="13" customFormat="1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35"/>
      <c r="Q28" s="16"/>
      <c r="AP28"/>
      <c r="AQ28"/>
      <c r="AR28"/>
      <c r="AS28"/>
      <c r="AT28"/>
      <c r="AU28"/>
      <c r="AV28"/>
      <c r="AW28"/>
      <c r="AX28"/>
      <c r="AY28"/>
    </row>
    <row r="29" spans="1:51" s="13" customFormat="1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5"/>
      <c r="Q29" s="16"/>
      <c r="AP29"/>
      <c r="AQ29"/>
      <c r="AR29"/>
      <c r="AS29"/>
      <c r="AT29"/>
      <c r="AU29"/>
      <c r="AV29"/>
      <c r="AW29"/>
      <c r="AX29"/>
      <c r="AY29"/>
    </row>
    <row r="30" spans="1:51" s="13" customForma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35"/>
      <c r="Q30" s="16"/>
      <c r="AP30"/>
      <c r="AQ30"/>
      <c r="AR30"/>
      <c r="AS30"/>
      <c r="AT30"/>
      <c r="AU30"/>
      <c r="AV30"/>
      <c r="AW30"/>
      <c r="AX30"/>
      <c r="AY30"/>
    </row>
    <row r="31" spans="1:51" s="13" customFormat="1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5"/>
      <c r="Q31" s="16"/>
      <c r="AP31"/>
      <c r="AQ31"/>
      <c r="AR31"/>
      <c r="AS31"/>
      <c r="AT31"/>
      <c r="AU31"/>
      <c r="AV31"/>
      <c r="AW31"/>
      <c r="AX31"/>
      <c r="AY31"/>
    </row>
  </sheetData>
  <mergeCells count="10">
    <mergeCell ref="Q11:Q23"/>
    <mergeCell ref="A4:B4"/>
    <mergeCell ref="A8:Q8"/>
    <mergeCell ref="A10:Q10"/>
    <mergeCell ref="A3:Q3"/>
    <mergeCell ref="A1:E2"/>
    <mergeCell ref="F1:Q1"/>
    <mergeCell ref="F2:G2"/>
    <mergeCell ref="H2:K2"/>
    <mergeCell ref="L2:Q2"/>
  </mergeCells>
  <pageMargins left="0.15748031496062992" right="0.11811023622047245" top="0.74803149606299213" bottom="0.74803149606299213" header="0.31496062992125984" footer="0.31496062992125984"/>
  <pageSetup paperSize="5" orientation="landscape" horizontalDpi="200" verticalDpi="200" r:id="rId1"/>
  <headerFooter>
    <oddFooter>&amp;RFecha Publicación:21-Octubre-2011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58"/>
  <sheetViews>
    <sheetView zoomScale="90" zoomScaleNormal="90" workbookViewId="0">
      <pane xSplit="1" ySplit="8" topLeftCell="B21" activePane="bottomRight" state="frozen"/>
      <selection pane="topRight" activeCell="B1" sqref="B1"/>
      <selection pane="bottomLeft" activeCell="A9" sqref="A9"/>
      <selection pane="bottomRight" activeCell="A33" sqref="A33:Q33"/>
    </sheetView>
  </sheetViews>
  <sheetFormatPr baseColWidth="10" defaultRowHeight="15" x14ac:dyDescent="0.25"/>
  <cols>
    <col min="1" max="1" width="36.25" customWidth="1"/>
    <col min="2" max="2" width="16.625" style="2" customWidth="1"/>
    <col min="3" max="3" width="16.125" style="2" customWidth="1"/>
    <col min="4" max="4" width="9.75" style="2" bestFit="1" customWidth="1"/>
    <col min="5" max="5" width="14.125" style="2" customWidth="1"/>
    <col min="6" max="6" width="10.625" style="2" customWidth="1"/>
    <col min="7" max="7" width="9.625" style="2" bestFit="1" customWidth="1"/>
    <col min="8" max="8" width="10.625" style="2" bestFit="1" customWidth="1"/>
    <col min="9" max="9" width="9.625" style="2" bestFit="1" customWidth="1"/>
    <col min="10" max="10" width="10.625" style="2" bestFit="1" customWidth="1"/>
    <col min="11" max="11" width="9.625" style="2" bestFit="1" customWidth="1"/>
    <col min="12" max="12" width="10.625" style="2" bestFit="1" customWidth="1"/>
    <col min="13" max="13" width="9.625" style="2" bestFit="1" customWidth="1"/>
    <col min="14" max="14" width="9.25" style="2" bestFit="1" customWidth="1"/>
    <col min="15" max="15" width="10.625" style="2" bestFit="1" customWidth="1"/>
    <col min="16" max="16" width="9.25" style="36" bestFit="1" customWidth="1"/>
    <col min="17" max="17" width="23.25" style="2" customWidth="1"/>
    <col min="18" max="18" width="28.75" style="13" customWidth="1"/>
    <col min="19" max="41" width="11" style="13"/>
  </cols>
  <sheetData>
    <row r="1" spans="1:51" s="7" customFormat="1" ht="47.25" customHeight="1" x14ac:dyDescent="0.25">
      <c r="A1" s="169"/>
      <c r="B1" s="169"/>
      <c r="C1" s="169"/>
      <c r="D1" s="169"/>
      <c r="E1" s="169"/>
      <c r="F1" s="171" t="s">
        <v>13</v>
      </c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s="7" customFormat="1" ht="24" customHeight="1" x14ac:dyDescent="0.25">
      <c r="A2" s="170"/>
      <c r="B2" s="170"/>
      <c r="C2" s="170"/>
      <c r="D2" s="170"/>
      <c r="E2" s="170"/>
      <c r="F2" s="172" t="s">
        <v>21</v>
      </c>
      <c r="G2" s="173"/>
      <c r="H2" s="172" t="s">
        <v>22</v>
      </c>
      <c r="I2" s="174"/>
      <c r="J2" s="174"/>
      <c r="K2" s="173"/>
      <c r="L2" s="172" t="s">
        <v>8</v>
      </c>
      <c r="M2" s="174"/>
      <c r="N2" s="174"/>
      <c r="O2" s="174"/>
      <c r="P2" s="174"/>
      <c r="Q2" s="17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s="7" customFormat="1" ht="15.75" x14ac:dyDescent="0.25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s="7" customFormat="1" ht="15.75" x14ac:dyDescent="0.25">
      <c r="A4" s="182"/>
      <c r="B4" s="183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1"/>
      <c r="Q4" s="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s="7" customFormat="1" ht="15.75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32"/>
      <c r="Q5" s="12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 ht="18.75" x14ac:dyDescent="0.3">
      <c r="A6" s="163" t="s">
        <v>41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</row>
    <row r="7" spans="1:51" s="4" customFormat="1" ht="42.75" customHeight="1" x14ac:dyDescent="0.25">
      <c r="A7" s="44" t="s">
        <v>33</v>
      </c>
      <c r="B7" s="5" t="s">
        <v>5</v>
      </c>
      <c r="C7" s="3" t="s">
        <v>7</v>
      </c>
      <c r="D7" s="3" t="s">
        <v>6</v>
      </c>
      <c r="E7" s="3" t="s">
        <v>14</v>
      </c>
      <c r="F7" s="3" t="s">
        <v>10</v>
      </c>
      <c r="G7" s="132" t="s">
        <v>11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3" t="s">
        <v>20</v>
      </c>
      <c r="N7" s="3" t="s">
        <v>3</v>
      </c>
      <c r="O7" s="3" t="s">
        <v>12</v>
      </c>
      <c r="P7" s="33" t="s">
        <v>4</v>
      </c>
      <c r="Q7" s="3" t="s">
        <v>2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51" s="4" customFormat="1" ht="15.75" customHeight="1" x14ac:dyDescent="0.25">
      <c r="A8" s="113" t="s">
        <v>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51" s="17" customFormat="1" ht="15" customHeight="1" x14ac:dyDescent="0.25">
      <c r="A9" s="29" t="s">
        <v>151</v>
      </c>
      <c r="B9" s="24" t="s">
        <v>56</v>
      </c>
      <c r="C9" s="24" t="s">
        <v>51</v>
      </c>
      <c r="D9" s="24">
        <v>1</v>
      </c>
      <c r="E9" s="21">
        <v>4</v>
      </c>
      <c r="F9" s="21"/>
      <c r="G9" s="24">
        <v>1</v>
      </c>
      <c r="H9" s="21"/>
      <c r="I9" s="26"/>
      <c r="J9" s="21"/>
      <c r="K9" s="21"/>
      <c r="L9" s="21"/>
      <c r="M9" s="20"/>
      <c r="N9" s="24">
        <f>G9+I9+K9+M9</f>
        <v>1</v>
      </c>
      <c r="O9" s="23">
        <f>G9/E9</f>
        <v>0.25</v>
      </c>
      <c r="P9" s="34">
        <f>N9/E9</f>
        <v>0.25</v>
      </c>
      <c r="Q9" s="199" t="s">
        <v>175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51" ht="15.75" x14ac:dyDescent="0.25">
      <c r="A10" s="115" t="s">
        <v>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99"/>
    </row>
    <row r="11" spans="1:51" ht="28.5" x14ac:dyDescent="0.25">
      <c r="A11" s="108" t="s">
        <v>152</v>
      </c>
      <c r="B11" s="21" t="s">
        <v>55</v>
      </c>
      <c r="C11" s="107" t="s">
        <v>51</v>
      </c>
      <c r="D11" s="24">
        <v>2</v>
      </c>
      <c r="E11" s="107">
        <v>8</v>
      </c>
      <c r="F11" s="107">
        <v>2</v>
      </c>
      <c r="G11" s="24">
        <v>2</v>
      </c>
      <c r="H11" s="107">
        <v>2</v>
      </c>
      <c r="I11" s="26"/>
      <c r="J11" s="107">
        <v>2</v>
      </c>
      <c r="K11" s="26"/>
      <c r="L11" s="107">
        <v>2</v>
      </c>
      <c r="M11" s="26"/>
      <c r="N11" s="24">
        <f>G11+I11+K11+M11</f>
        <v>2</v>
      </c>
      <c r="O11" s="23">
        <f>G11/F11</f>
        <v>1</v>
      </c>
      <c r="P11" s="34">
        <f>N11/E11</f>
        <v>0.25</v>
      </c>
      <c r="Q11" s="199"/>
    </row>
    <row r="12" spans="1:51" ht="28.5" x14ac:dyDescent="0.25">
      <c r="A12" s="108" t="s">
        <v>153</v>
      </c>
      <c r="B12" s="21" t="s">
        <v>55</v>
      </c>
      <c r="C12" s="107" t="s">
        <v>51</v>
      </c>
      <c r="D12" s="24">
        <v>2</v>
      </c>
      <c r="E12" s="107">
        <v>8</v>
      </c>
      <c r="F12" s="107">
        <v>2</v>
      </c>
      <c r="G12" s="24">
        <v>2</v>
      </c>
      <c r="H12" s="107">
        <v>2</v>
      </c>
      <c r="I12" s="26"/>
      <c r="J12" s="107">
        <v>2</v>
      </c>
      <c r="K12" s="26"/>
      <c r="L12" s="107">
        <v>2</v>
      </c>
      <c r="M12" s="26"/>
      <c r="N12" s="24">
        <f t="shared" ref="N12:N13" si="0">G12+I12+K12+M12</f>
        <v>2</v>
      </c>
      <c r="O12" s="23">
        <f t="shared" ref="O12" si="1">G12/F12</f>
        <v>1</v>
      </c>
      <c r="P12" s="34">
        <f>N12/E12</f>
        <v>0.25</v>
      </c>
      <c r="Q12" s="199"/>
    </row>
    <row r="13" spans="1:51" ht="28.5" x14ac:dyDescent="0.25">
      <c r="A13" s="108" t="s">
        <v>154</v>
      </c>
      <c r="B13" s="24" t="s">
        <v>56</v>
      </c>
      <c r="C13" s="107" t="s">
        <v>51</v>
      </c>
      <c r="D13" s="26">
        <v>0</v>
      </c>
      <c r="E13" s="107">
        <v>1</v>
      </c>
      <c r="F13" s="107">
        <v>0</v>
      </c>
      <c r="G13" s="119">
        <v>0</v>
      </c>
      <c r="H13" s="107">
        <v>1</v>
      </c>
      <c r="I13" s="39"/>
      <c r="J13" s="107">
        <v>0</v>
      </c>
      <c r="K13" s="26"/>
      <c r="L13" s="107">
        <v>0</v>
      </c>
      <c r="M13" s="26"/>
      <c r="N13" s="24">
        <f t="shared" si="0"/>
        <v>0</v>
      </c>
      <c r="O13" s="23">
        <v>0</v>
      </c>
      <c r="P13" s="34">
        <f>N13/E13</f>
        <v>0</v>
      </c>
      <c r="Q13" s="199"/>
    </row>
    <row r="14" spans="1:51" s="1" customFormat="1" ht="15.75" x14ac:dyDescent="0.25">
      <c r="A14" s="197" t="s">
        <v>34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1:51" s="1" customFormat="1" ht="15.75" x14ac:dyDescent="0.25">
      <c r="A15" s="175" t="s">
        <v>0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51" s="1" customFormat="1" ht="15.75" customHeight="1" x14ac:dyDescent="0.25">
      <c r="A16" s="19" t="s">
        <v>155</v>
      </c>
      <c r="B16" s="24" t="s">
        <v>56</v>
      </c>
      <c r="C16" s="24" t="s">
        <v>51</v>
      </c>
      <c r="D16" s="30">
        <v>1</v>
      </c>
      <c r="E16" s="21">
        <v>4</v>
      </c>
      <c r="F16" s="21"/>
      <c r="G16" s="24">
        <v>1</v>
      </c>
      <c r="H16" s="21"/>
      <c r="I16" s="26"/>
      <c r="J16" s="21"/>
      <c r="K16" s="21"/>
      <c r="L16" s="21"/>
      <c r="M16" s="20"/>
      <c r="N16" s="24">
        <f t="shared" ref="N16:N19" si="2">G16+I16+K16+M16</f>
        <v>1</v>
      </c>
      <c r="O16" s="23">
        <f>G16/E16</f>
        <v>0.25</v>
      </c>
      <c r="P16" s="34">
        <f>N16/E16</f>
        <v>0.25</v>
      </c>
      <c r="Q16" s="195" t="s">
        <v>176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s="1" customFormat="1" ht="15.75" x14ac:dyDescent="0.25">
      <c r="A17" s="115" t="s">
        <v>1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9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</row>
    <row r="18" spans="1:41" ht="42.75" x14ac:dyDescent="0.25">
      <c r="A18" s="108" t="s">
        <v>156</v>
      </c>
      <c r="B18" s="24" t="s">
        <v>56</v>
      </c>
      <c r="C18" s="107" t="s">
        <v>51</v>
      </c>
      <c r="D18" s="26">
        <v>0</v>
      </c>
      <c r="E18" s="107">
        <v>1</v>
      </c>
      <c r="F18" s="107">
        <v>0</v>
      </c>
      <c r="G18" s="120">
        <v>0</v>
      </c>
      <c r="H18" s="107">
        <v>1</v>
      </c>
      <c r="I18" s="23"/>
      <c r="J18" s="107">
        <v>0</v>
      </c>
      <c r="K18" s="22"/>
      <c r="L18" s="107">
        <v>0</v>
      </c>
      <c r="M18" s="22"/>
      <c r="N18" s="24">
        <f t="shared" si="2"/>
        <v>0</v>
      </c>
      <c r="O18" s="23">
        <v>0</v>
      </c>
      <c r="P18" s="34">
        <f>N18/E18</f>
        <v>0</v>
      </c>
      <c r="Q18" s="195"/>
    </row>
    <row r="19" spans="1:41" ht="42.75" x14ac:dyDescent="0.25">
      <c r="A19" s="108" t="s">
        <v>157</v>
      </c>
      <c r="B19" s="24" t="s">
        <v>56</v>
      </c>
      <c r="C19" s="107" t="s">
        <v>51</v>
      </c>
      <c r="D19" s="24">
        <v>0</v>
      </c>
      <c r="E19" s="107">
        <v>1</v>
      </c>
      <c r="F19" s="107">
        <v>0</v>
      </c>
      <c r="G19" s="25">
        <v>0</v>
      </c>
      <c r="H19" s="107">
        <v>1</v>
      </c>
      <c r="I19" s="27"/>
      <c r="J19" s="107">
        <v>0</v>
      </c>
      <c r="K19" s="26"/>
      <c r="L19" s="107">
        <v>0</v>
      </c>
      <c r="M19" s="26"/>
      <c r="N19" s="24">
        <f t="shared" si="2"/>
        <v>0</v>
      </c>
      <c r="O19" s="23">
        <v>0</v>
      </c>
      <c r="P19" s="34">
        <f>N19/E19</f>
        <v>0</v>
      </c>
      <c r="Q19" s="195"/>
    </row>
    <row r="20" spans="1:41" s="1" customFormat="1" ht="15.75" customHeight="1" x14ac:dyDescent="0.25">
      <c r="A20" s="197" t="s">
        <v>35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</row>
    <row r="21" spans="1:41" ht="15.75" x14ac:dyDescent="0.25">
      <c r="A21" s="175" t="s">
        <v>0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93"/>
    </row>
    <row r="22" spans="1:41" ht="45" x14ac:dyDescent="0.25">
      <c r="A22" s="45" t="s">
        <v>158</v>
      </c>
      <c r="B22" s="51" t="s">
        <v>55</v>
      </c>
      <c r="C22" s="107" t="s">
        <v>51</v>
      </c>
      <c r="D22" s="47">
        <v>1</v>
      </c>
      <c r="E22" s="21">
        <v>4</v>
      </c>
      <c r="F22" s="41"/>
      <c r="G22" s="51">
        <v>1</v>
      </c>
      <c r="H22" s="41"/>
      <c r="I22" s="41"/>
      <c r="J22" s="41"/>
      <c r="K22" s="41"/>
      <c r="L22" s="41"/>
      <c r="M22" s="41"/>
      <c r="N22" s="24">
        <f t="shared" ref="N22:N32" si="3">G22+I22+K22+M22</f>
        <v>1</v>
      </c>
      <c r="O22" s="122">
        <f>G22/E22</f>
        <v>0.25</v>
      </c>
      <c r="P22" s="34">
        <f>N22/E22</f>
        <v>0.25</v>
      </c>
      <c r="Q22" s="117" t="s">
        <v>178</v>
      </c>
    </row>
    <row r="23" spans="1:41" ht="15.75" x14ac:dyDescent="0.25">
      <c r="A23" s="192" t="s">
        <v>1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8"/>
    </row>
    <row r="24" spans="1:41" ht="30" x14ac:dyDescent="0.25">
      <c r="A24" s="111" t="s">
        <v>159</v>
      </c>
      <c r="B24" s="25" t="s">
        <v>55</v>
      </c>
      <c r="C24" s="107" t="s">
        <v>51</v>
      </c>
      <c r="D24" s="25">
        <v>41</v>
      </c>
      <c r="E24" s="107">
        <v>182</v>
      </c>
      <c r="F24" s="107">
        <v>41</v>
      </c>
      <c r="G24" s="25">
        <v>41</v>
      </c>
      <c r="H24" s="107">
        <v>44</v>
      </c>
      <c r="I24" s="27"/>
      <c r="J24" s="107">
        <v>47</v>
      </c>
      <c r="K24" s="27"/>
      <c r="L24" s="107">
        <v>50</v>
      </c>
      <c r="M24" s="27"/>
      <c r="N24" s="24">
        <f t="shared" si="3"/>
        <v>41</v>
      </c>
      <c r="O24" s="23">
        <f>G24/F24</f>
        <v>1</v>
      </c>
      <c r="P24" s="34">
        <f>N24/E24</f>
        <v>0.22527472527472528</v>
      </c>
      <c r="Q24" s="117" t="s">
        <v>177</v>
      </c>
    </row>
    <row r="25" spans="1:41" ht="30" x14ac:dyDescent="0.25">
      <c r="A25" s="111" t="s">
        <v>160</v>
      </c>
      <c r="B25" s="25" t="s">
        <v>55</v>
      </c>
      <c r="C25" s="107" t="s">
        <v>51</v>
      </c>
      <c r="D25" s="25">
        <v>3</v>
      </c>
      <c r="E25" s="107">
        <v>10</v>
      </c>
      <c r="F25" s="107">
        <v>3</v>
      </c>
      <c r="G25" s="25">
        <v>3</v>
      </c>
      <c r="H25" s="107">
        <v>2</v>
      </c>
      <c r="I25" s="27"/>
      <c r="J25" s="107">
        <v>3</v>
      </c>
      <c r="K25" s="27"/>
      <c r="L25" s="107">
        <v>2</v>
      </c>
      <c r="M25" s="27"/>
      <c r="N25" s="24">
        <f t="shared" si="3"/>
        <v>3</v>
      </c>
      <c r="O25" s="23">
        <f t="shared" ref="O25:O32" si="4">G25/F25</f>
        <v>1</v>
      </c>
      <c r="P25" s="34">
        <f>N25/E25</f>
        <v>0.3</v>
      </c>
      <c r="Q25" s="117" t="s">
        <v>177</v>
      </c>
    </row>
    <row r="26" spans="1:41" ht="45" x14ac:dyDescent="0.25">
      <c r="A26" s="108" t="s">
        <v>161</v>
      </c>
      <c r="B26" s="25" t="s">
        <v>56</v>
      </c>
      <c r="C26" s="107" t="s">
        <v>42</v>
      </c>
      <c r="D26" s="25">
        <v>0</v>
      </c>
      <c r="E26" s="109">
        <v>0.2</v>
      </c>
      <c r="F26" s="107">
        <v>0</v>
      </c>
      <c r="G26" s="25">
        <v>0</v>
      </c>
      <c r="H26" s="107">
        <v>0</v>
      </c>
      <c r="I26" s="27"/>
      <c r="J26" s="109">
        <v>0.2</v>
      </c>
      <c r="K26" s="27"/>
      <c r="L26" s="109">
        <v>0</v>
      </c>
      <c r="M26" s="27"/>
      <c r="N26" s="23">
        <f t="shared" si="3"/>
        <v>0</v>
      </c>
      <c r="O26" s="23">
        <v>0</v>
      </c>
      <c r="P26" s="34">
        <f>N26/E26</f>
        <v>0</v>
      </c>
      <c r="Q26" s="117" t="s">
        <v>178</v>
      </c>
    </row>
    <row r="27" spans="1:41" x14ac:dyDescent="0.25">
      <c r="A27" s="108" t="s">
        <v>162</v>
      </c>
      <c r="B27" s="25" t="s">
        <v>55</v>
      </c>
      <c r="C27" s="107" t="s">
        <v>42</v>
      </c>
      <c r="D27" s="25"/>
      <c r="E27" s="109">
        <v>1</v>
      </c>
      <c r="F27" s="109">
        <v>0.5</v>
      </c>
      <c r="G27" s="134">
        <v>0.6</v>
      </c>
      <c r="H27" s="109">
        <v>0.2</v>
      </c>
      <c r="I27" s="27"/>
      <c r="J27" s="109">
        <v>0.3</v>
      </c>
      <c r="K27" s="27"/>
      <c r="L27" s="109">
        <v>0</v>
      </c>
      <c r="M27" s="27"/>
      <c r="N27" s="23">
        <f t="shared" si="3"/>
        <v>0.6</v>
      </c>
      <c r="O27" s="23">
        <v>1</v>
      </c>
      <c r="P27" s="34">
        <f>N27/E27</f>
        <v>0.6</v>
      </c>
      <c r="Q27" s="117" t="s">
        <v>179</v>
      </c>
    </row>
    <row r="28" spans="1:41" ht="30" x14ac:dyDescent="0.25">
      <c r="A28" s="112" t="s">
        <v>163</v>
      </c>
      <c r="B28" s="25" t="s">
        <v>55</v>
      </c>
      <c r="C28" s="107" t="s">
        <v>51</v>
      </c>
      <c r="D28" s="25">
        <v>1</v>
      </c>
      <c r="E28" s="110">
        <v>4</v>
      </c>
      <c r="F28" s="110">
        <v>1</v>
      </c>
      <c r="G28" s="25">
        <v>1</v>
      </c>
      <c r="H28" s="110">
        <v>1</v>
      </c>
      <c r="I28" s="27"/>
      <c r="J28" s="110">
        <v>1</v>
      </c>
      <c r="K28" s="27"/>
      <c r="L28" s="110">
        <v>1</v>
      </c>
      <c r="M28" s="27"/>
      <c r="N28" s="24">
        <f t="shared" si="3"/>
        <v>1</v>
      </c>
      <c r="O28" s="23">
        <f t="shared" si="4"/>
        <v>1</v>
      </c>
      <c r="P28" s="34">
        <f>N28/E28</f>
        <v>0.25</v>
      </c>
      <c r="Q28" s="117" t="s">
        <v>180</v>
      </c>
    </row>
    <row r="29" spans="1:41" ht="28.5" x14ac:dyDescent="0.25">
      <c r="A29" s="112" t="s">
        <v>164</v>
      </c>
      <c r="B29" s="25" t="s">
        <v>56</v>
      </c>
      <c r="C29" s="110" t="s">
        <v>42</v>
      </c>
      <c r="D29" s="134">
        <v>1</v>
      </c>
      <c r="E29" s="109">
        <v>1</v>
      </c>
      <c r="F29" s="109">
        <v>1</v>
      </c>
      <c r="G29" s="121">
        <v>1</v>
      </c>
      <c r="H29" s="109">
        <v>1</v>
      </c>
      <c r="I29" s="27"/>
      <c r="J29" s="109">
        <v>1</v>
      </c>
      <c r="K29" s="27"/>
      <c r="L29" s="109">
        <v>1</v>
      </c>
      <c r="M29" s="27"/>
      <c r="N29" s="23">
        <f t="shared" si="3"/>
        <v>1</v>
      </c>
      <c r="O29" s="23">
        <f t="shared" si="4"/>
        <v>1</v>
      </c>
      <c r="P29" s="34">
        <f>N29/E29</f>
        <v>1</v>
      </c>
      <c r="Q29" s="117" t="s">
        <v>181</v>
      </c>
    </row>
    <row r="30" spans="1:41" ht="28.5" x14ac:dyDescent="0.25">
      <c r="A30" s="108" t="s">
        <v>165</v>
      </c>
      <c r="B30" s="25" t="s">
        <v>55</v>
      </c>
      <c r="C30" s="107" t="s">
        <v>51</v>
      </c>
      <c r="D30" s="25"/>
      <c r="E30" s="107">
        <v>4</v>
      </c>
      <c r="F30" s="107">
        <v>1</v>
      </c>
      <c r="G30" s="25">
        <v>0</v>
      </c>
      <c r="H30" s="107">
        <v>1</v>
      </c>
      <c r="I30" s="27"/>
      <c r="J30" s="107">
        <v>1</v>
      </c>
      <c r="K30" s="27"/>
      <c r="L30" s="107">
        <v>1</v>
      </c>
      <c r="M30" s="27"/>
      <c r="N30" s="24">
        <f t="shared" si="3"/>
        <v>0</v>
      </c>
      <c r="O30" s="23">
        <f t="shared" si="4"/>
        <v>0</v>
      </c>
      <c r="P30" s="34">
        <f>N30/E30</f>
        <v>0</v>
      </c>
      <c r="Q30" s="196" t="s">
        <v>181</v>
      </c>
    </row>
    <row r="31" spans="1:41" ht="28.5" x14ac:dyDescent="0.25">
      <c r="A31" s="112" t="s">
        <v>166</v>
      </c>
      <c r="B31" s="25" t="s">
        <v>56</v>
      </c>
      <c r="C31" s="107" t="s">
        <v>51</v>
      </c>
      <c r="D31" s="25">
        <v>0</v>
      </c>
      <c r="E31" s="107">
        <v>1</v>
      </c>
      <c r="F31" s="107">
        <v>0</v>
      </c>
      <c r="G31" s="25">
        <v>0</v>
      </c>
      <c r="H31" s="107">
        <v>1</v>
      </c>
      <c r="I31" s="27"/>
      <c r="J31" s="107">
        <v>0</v>
      </c>
      <c r="K31" s="27"/>
      <c r="L31" s="107">
        <v>0</v>
      </c>
      <c r="M31" s="27"/>
      <c r="N31" s="24">
        <f t="shared" si="3"/>
        <v>0</v>
      </c>
      <c r="O31" s="23">
        <v>0</v>
      </c>
      <c r="P31" s="34">
        <f>N31/E31</f>
        <v>0</v>
      </c>
      <c r="Q31" s="196"/>
    </row>
    <row r="32" spans="1:41" s="1" customFormat="1" ht="60" x14ac:dyDescent="0.25">
      <c r="A32" s="112" t="s">
        <v>167</v>
      </c>
      <c r="B32" s="25" t="s">
        <v>55</v>
      </c>
      <c r="C32" s="110" t="s">
        <v>168</v>
      </c>
      <c r="D32" s="21"/>
      <c r="E32" s="109">
        <v>0.2</v>
      </c>
      <c r="F32" s="109">
        <v>0.05</v>
      </c>
      <c r="G32" s="23">
        <v>0</v>
      </c>
      <c r="H32" s="109">
        <v>0.05</v>
      </c>
      <c r="I32" s="40"/>
      <c r="J32" s="109">
        <v>0.05</v>
      </c>
      <c r="K32" s="28"/>
      <c r="L32" s="109">
        <v>0.05</v>
      </c>
      <c r="M32" s="22"/>
      <c r="N32" s="23">
        <f t="shared" si="3"/>
        <v>0</v>
      </c>
      <c r="O32" s="23">
        <f t="shared" si="4"/>
        <v>0</v>
      </c>
      <c r="P32" s="34">
        <f>N32/E32</f>
        <v>0</v>
      </c>
      <c r="Q32" s="117" t="s">
        <v>182</v>
      </c>
      <c r="R32" s="3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17" s="13" customFormat="1" ht="15.75" x14ac:dyDescent="0.25">
      <c r="A33" s="175" t="s">
        <v>36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94"/>
    </row>
    <row r="34" spans="1:17" s="13" customFormat="1" ht="15.75" x14ac:dyDescent="0.25">
      <c r="A34" s="175" t="s">
        <v>9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</row>
    <row r="35" spans="1:17" s="13" customFormat="1" ht="30" x14ac:dyDescent="0.25">
      <c r="A35" s="125" t="s">
        <v>169</v>
      </c>
      <c r="B35" s="124" t="s">
        <v>56</v>
      </c>
      <c r="C35" s="107" t="s">
        <v>51</v>
      </c>
      <c r="D35" s="42">
        <v>1</v>
      </c>
      <c r="E35" s="42">
        <v>4</v>
      </c>
      <c r="F35" s="42"/>
      <c r="G35" s="42">
        <v>1</v>
      </c>
      <c r="H35" s="42"/>
      <c r="I35" s="42"/>
      <c r="J35" s="42"/>
      <c r="K35" s="42"/>
      <c r="L35" s="42"/>
      <c r="M35" s="42"/>
      <c r="N35" s="24">
        <f t="shared" ref="N35:N40" si="5">G35+I35+K35+M35</f>
        <v>1</v>
      </c>
      <c r="O35" s="43">
        <f>G35/E35</f>
        <v>0.25</v>
      </c>
      <c r="P35" s="34">
        <f>N35/E35</f>
        <v>0.25</v>
      </c>
      <c r="Q35" s="118" t="s">
        <v>186</v>
      </c>
    </row>
    <row r="36" spans="1:17" s="13" customFormat="1" ht="15.75" x14ac:dyDescent="0.25">
      <c r="A36" s="192" t="s">
        <v>1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</row>
    <row r="37" spans="1:17" s="13" customFormat="1" ht="42.75" x14ac:dyDescent="0.25">
      <c r="A37" s="112" t="s">
        <v>170</v>
      </c>
      <c r="B37" s="25" t="s">
        <v>55</v>
      </c>
      <c r="C37" s="110" t="s">
        <v>42</v>
      </c>
      <c r="D37" s="134">
        <v>0.75</v>
      </c>
      <c r="E37" s="109">
        <v>0.9</v>
      </c>
      <c r="F37" s="109">
        <v>0.85</v>
      </c>
      <c r="G37" s="134">
        <v>0.75</v>
      </c>
      <c r="H37" s="109">
        <v>0.05</v>
      </c>
      <c r="I37" s="27"/>
      <c r="J37" s="109">
        <v>0</v>
      </c>
      <c r="K37" s="27"/>
      <c r="L37" s="109">
        <v>0</v>
      </c>
      <c r="M37" s="27"/>
      <c r="N37" s="23">
        <f t="shared" si="5"/>
        <v>0.75</v>
      </c>
      <c r="O37" s="23">
        <f t="shared" ref="O37:O40" si="6">G37/F37</f>
        <v>0.88235294117647056</v>
      </c>
      <c r="P37" s="34">
        <f>N37/E37</f>
        <v>0.83333333333333326</v>
      </c>
      <c r="Q37" s="196" t="s">
        <v>184</v>
      </c>
    </row>
    <row r="38" spans="1:17" s="13" customFormat="1" ht="28.5" x14ac:dyDescent="0.25">
      <c r="A38" s="111" t="s">
        <v>171</v>
      </c>
      <c r="B38" s="25" t="s">
        <v>55</v>
      </c>
      <c r="C38" s="110" t="s">
        <v>42</v>
      </c>
      <c r="D38" s="141">
        <v>0.85</v>
      </c>
      <c r="E38" s="109">
        <v>0.9</v>
      </c>
      <c r="F38" s="109">
        <v>0.85</v>
      </c>
      <c r="G38" s="135">
        <v>0.85</v>
      </c>
      <c r="H38" s="109">
        <v>0.05</v>
      </c>
      <c r="I38" s="40"/>
      <c r="J38" s="109">
        <v>0</v>
      </c>
      <c r="K38" s="28"/>
      <c r="L38" s="109">
        <v>0</v>
      </c>
      <c r="M38" s="22"/>
      <c r="N38" s="23">
        <f t="shared" si="5"/>
        <v>0.85</v>
      </c>
      <c r="O38" s="23">
        <f>G38/F38</f>
        <v>1</v>
      </c>
      <c r="P38" s="34">
        <f>N38/E38</f>
        <v>0.94444444444444442</v>
      </c>
      <c r="Q38" s="196"/>
    </row>
    <row r="39" spans="1:17" s="13" customFormat="1" ht="28.5" x14ac:dyDescent="0.25">
      <c r="A39" s="112" t="s">
        <v>183</v>
      </c>
      <c r="B39" s="42" t="s">
        <v>56</v>
      </c>
      <c r="C39" s="110" t="s">
        <v>51</v>
      </c>
      <c r="D39" s="42">
        <v>0</v>
      </c>
      <c r="E39" s="107">
        <v>2</v>
      </c>
      <c r="F39" s="107">
        <v>0</v>
      </c>
      <c r="G39" s="42">
        <v>0</v>
      </c>
      <c r="H39" s="107">
        <v>2</v>
      </c>
      <c r="I39" s="42"/>
      <c r="J39" s="107">
        <v>0</v>
      </c>
      <c r="K39" s="42"/>
      <c r="L39" s="107">
        <v>0</v>
      </c>
      <c r="M39" s="42"/>
      <c r="N39" s="24">
        <f t="shared" si="5"/>
        <v>0</v>
      </c>
      <c r="O39" s="23">
        <v>0</v>
      </c>
      <c r="P39" s="34">
        <f>N39/E39</f>
        <v>0</v>
      </c>
      <c r="Q39" s="196"/>
    </row>
    <row r="40" spans="1:17" s="13" customFormat="1" ht="42.75" x14ac:dyDescent="0.25">
      <c r="A40" s="108" t="s">
        <v>172</v>
      </c>
      <c r="B40" s="42" t="s">
        <v>56</v>
      </c>
      <c r="C40" s="107" t="s">
        <v>51</v>
      </c>
      <c r="D40" s="42">
        <v>1</v>
      </c>
      <c r="E40" s="107">
        <v>4</v>
      </c>
      <c r="F40" s="107">
        <v>1</v>
      </c>
      <c r="G40" s="124">
        <v>1</v>
      </c>
      <c r="H40" s="107">
        <v>1</v>
      </c>
      <c r="I40" s="42"/>
      <c r="J40" s="107">
        <v>1</v>
      </c>
      <c r="K40" s="42"/>
      <c r="L40" s="107">
        <v>1</v>
      </c>
      <c r="M40" s="42"/>
      <c r="N40" s="24">
        <f t="shared" si="5"/>
        <v>1</v>
      </c>
      <c r="O40" s="23">
        <f t="shared" si="6"/>
        <v>1</v>
      </c>
      <c r="P40" s="34">
        <f>N40/E40</f>
        <v>0.25</v>
      </c>
      <c r="Q40" s="117" t="s">
        <v>185</v>
      </c>
    </row>
    <row r="41" spans="1:17" s="13" customFormat="1" x14ac:dyDescent="0.25">
      <c r="B41" s="16"/>
      <c r="C41" s="3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35"/>
      <c r="Q41" s="16"/>
    </row>
    <row r="42" spans="1:17" s="13" customFormat="1" x14ac:dyDescent="0.25">
      <c r="A42" s="153" t="s">
        <v>200</v>
      </c>
      <c r="B42" s="150">
        <f>(O11+O12+O24+O25+O27+O28+O29+O30+O32+O37+O38+O40)/12</f>
        <v>0.82352941176470595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5"/>
      <c r="Q42" s="16"/>
    </row>
    <row r="43" spans="1:17" s="13" customFormat="1" x14ac:dyDescent="0.25">
      <c r="A43" s="153" t="s">
        <v>201</v>
      </c>
      <c r="B43" s="161">
        <f>B42*0.1</f>
        <v>8.2352941176470601E-2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5"/>
      <c r="Q43" s="16"/>
    </row>
    <row r="44" spans="1:17" s="13" customFormat="1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5"/>
      <c r="Q44" s="16"/>
    </row>
    <row r="45" spans="1:17" s="13" customFormat="1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5"/>
      <c r="Q45" s="16"/>
    </row>
    <row r="46" spans="1:17" s="13" customFormat="1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5"/>
      <c r="Q46" s="16"/>
    </row>
    <row r="47" spans="1:17" s="13" customFormat="1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5"/>
      <c r="Q47" s="16"/>
    </row>
    <row r="48" spans="1:17" s="13" customFormat="1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5"/>
      <c r="Q48" s="16"/>
    </row>
    <row r="49" spans="1:17" s="13" customFormat="1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5"/>
      <c r="Q49" s="16"/>
    </row>
    <row r="50" spans="1:17" s="13" customFormat="1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5"/>
      <c r="Q50" s="16"/>
    </row>
    <row r="51" spans="1:17" s="13" customFormat="1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35"/>
      <c r="Q51" s="16"/>
    </row>
    <row r="52" spans="1:17" s="13" customFormat="1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35"/>
      <c r="Q52" s="16"/>
    </row>
    <row r="53" spans="1:17" s="13" customFormat="1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35"/>
      <c r="Q53" s="16"/>
    </row>
    <row r="54" spans="1:17" x14ac:dyDescent="0.25">
      <c r="A54" s="1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35"/>
      <c r="Q54" s="16"/>
    </row>
    <row r="55" spans="1:17" x14ac:dyDescent="0.25">
      <c r="A55" s="13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35"/>
      <c r="Q55" s="16"/>
    </row>
    <row r="56" spans="1:17" x14ac:dyDescent="0.25">
      <c r="A56" s="13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35"/>
      <c r="Q56" s="16"/>
    </row>
    <row r="57" spans="1:17" x14ac:dyDescent="0.25">
      <c r="A57" s="13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35"/>
      <c r="Q57" s="16"/>
    </row>
    <row r="58" spans="1:17" x14ac:dyDescent="0.25">
      <c r="A58" s="13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35"/>
      <c r="Q58" s="16"/>
    </row>
  </sheetData>
  <mergeCells count="19">
    <mergeCell ref="A15:Q15"/>
    <mergeCell ref="A1:E2"/>
    <mergeCell ref="F1:Q1"/>
    <mergeCell ref="F2:G2"/>
    <mergeCell ref="H2:K2"/>
    <mergeCell ref="L2:Q2"/>
    <mergeCell ref="A3:Q3"/>
    <mergeCell ref="A4:B4"/>
    <mergeCell ref="A14:Q14"/>
    <mergeCell ref="Q9:Q13"/>
    <mergeCell ref="A33:Q33"/>
    <mergeCell ref="A34:Q34"/>
    <mergeCell ref="Q16:Q19"/>
    <mergeCell ref="Q30:Q31"/>
    <mergeCell ref="Q37:Q39"/>
    <mergeCell ref="A36:Q36"/>
    <mergeCell ref="A20:Q20"/>
    <mergeCell ref="A21:Q21"/>
    <mergeCell ref="A23:Q23"/>
  </mergeCells>
  <pageMargins left="0.15748031496062992" right="0.11811023622047245" top="0.74803149606299213" bottom="0.74803149606299213" header="0.31496062992125984" footer="0.31496062992125984"/>
  <pageSetup paperSize="5" orientation="landscape" horizontalDpi="200" verticalDpi="200" r:id="rId1"/>
  <headerFooter>
    <oddFooter>&amp;RFecha Publicación:21-Octubre-2011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workbookViewId="0">
      <selection activeCell="D17" sqref="D17"/>
    </sheetView>
  </sheetViews>
  <sheetFormatPr baseColWidth="10" defaultRowHeight="15" x14ac:dyDescent="0.25"/>
  <cols>
    <col min="2" max="2" width="53.25" customWidth="1"/>
    <col min="3" max="3" width="24.75" customWidth="1"/>
    <col min="4" max="4" width="24" customWidth="1"/>
  </cols>
  <sheetData>
    <row r="2" spans="2:4" x14ac:dyDescent="0.25">
      <c r="B2" s="195" t="s">
        <v>196</v>
      </c>
      <c r="C2" s="200"/>
      <c r="D2" s="200"/>
    </row>
    <row r="3" spans="2:4" ht="39.75" customHeight="1" x14ac:dyDescent="0.25">
      <c r="B3" s="200"/>
      <c r="C3" s="200"/>
      <c r="D3" s="200"/>
    </row>
    <row r="4" spans="2:4" x14ac:dyDescent="0.25">
      <c r="B4" s="146" t="s">
        <v>193</v>
      </c>
      <c r="C4" s="146" t="s">
        <v>194</v>
      </c>
      <c r="D4" s="146" t="s">
        <v>195</v>
      </c>
    </row>
    <row r="5" spans="2:4" x14ac:dyDescent="0.25">
      <c r="B5" s="147">
        <v>1</v>
      </c>
      <c r="C5" s="156">
        <f>'EJE 1'!B54</f>
        <v>0.88857920663728296</v>
      </c>
      <c r="D5" s="156">
        <f>'EJE 1'!B55</f>
        <v>0.1777158413274566</v>
      </c>
    </row>
    <row r="6" spans="2:4" x14ac:dyDescent="0.25">
      <c r="B6" s="147">
        <v>2</v>
      </c>
      <c r="C6" s="156">
        <f>'EJE 2 '!B24</f>
        <v>0.95454545454545459</v>
      </c>
      <c r="D6" s="156">
        <f>'EJE 2 '!B25</f>
        <v>0.19090909090909092</v>
      </c>
    </row>
    <row r="7" spans="2:4" x14ac:dyDescent="0.25">
      <c r="B7" s="147">
        <v>3</v>
      </c>
      <c r="C7" s="162">
        <f>'EJE 3'!B31</f>
        <v>0.89905000000000013</v>
      </c>
      <c r="D7" s="162">
        <f>'EJE 3'!B32</f>
        <v>0.17981000000000003</v>
      </c>
    </row>
    <row r="8" spans="2:4" x14ac:dyDescent="0.25">
      <c r="B8" s="147">
        <v>4</v>
      </c>
      <c r="C8" s="156">
        <f>'EJE 4'!B28</f>
        <v>0.76720647773279349</v>
      </c>
      <c r="D8" s="156">
        <f>'EJE 4'!B29</f>
        <v>0.15344129554655872</v>
      </c>
    </row>
    <row r="9" spans="2:4" x14ac:dyDescent="0.25">
      <c r="B9" s="147">
        <v>5</v>
      </c>
      <c r="C9" s="156">
        <f>'EJE 5'!B25</f>
        <v>0.98573333333333346</v>
      </c>
      <c r="D9" s="156">
        <f>'EJE 5'!B26</f>
        <v>9.8573333333333346E-2</v>
      </c>
    </row>
    <row r="10" spans="2:4" x14ac:dyDescent="0.25">
      <c r="B10" s="147">
        <v>6</v>
      </c>
      <c r="C10" s="156">
        <f>'EJE 6'!B42</f>
        <v>0.82352941176470595</v>
      </c>
      <c r="D10" s="156">
        <f>'EJE 6'!B43</f>
        <v>8.2352941176470601E-2</v>
      </c>
    </row>
    <row r="11" spans="2:4" x14ac:dyDescent="0.25">
      <c r="B11" s="147" t="s">
        <v>192</v>
      </c>
      <c r="C11" s="162">
        <f>SUM(C5:C10)/6</f>
        <v>0.88644064733559491</v>
      </c>
      <c r="D11" s="156">
        <f>SUM(D5:D10)</f>
        <v>0.88280250229291035</v>
      </c>
    </row>
    <row r="12" spans="2:4" x14ac:dyDescent="0.25">
      <c r="B12" s="148" t="s">
        <v>189</v>
      </c>
      <c r="C12" s="157"/>
      <c r="D12" s="159">
        <v>18888954428</v>
      </c>
    </row>
    <row r="13" spans="2:4" x14ac:dyDescent="0.25">
      <c r="B13" s="148" t="s">
        <v>190</v>
      </c>
      <c r="C13" s="157"/>
      <c r="D13" s="159">
        <v>17122624014</v>
      </c>
    </row>
    <row r="14" spans="2:4" x14ac:dyDescent="0.25">
      <c r="B14" s="148" t="s">
        <v>191</v>
      </c>
      <c r="C14" s="157"/>
      <c r="D14" s="160">
        <f>D13/D12</f>
        <v>0.90648871430481703</v>
      </c>
    </row>
    <row r="15" spans="2:4" x14ac:dyDescent="0.25">
      <c r="B15" s="149" t="s">
        <v>197</v>
      </c>
      <c r="C15" s="157"/>
      <c r="D15" s="158">
        <v>1</v>
      </c>
    </row>
  </sheetData>
  <mergeCells count="1">
    <mergeCell ref="B2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EJE 1</vt:lpstr>
      <vt:lpstr>EJE 2 </vt:lpstr>
      <vt:lpstr>EJE 3</vt:lpstr>
      <vt:lpstr>EJE 4</vt:lpstr>
      <vt:lpstr>EJE 5</vt:lpstr>
      <vt:lpstr>EJE 6</vt:lpstr>
      <vt:lpstr>Resumen evaluaciòn 2016</vt:lpstr>
      <vt:lpstr>'EJE 1'!Área_de_impresión</vt:lpstr>
      <vt:lpstr>'EJE 2 '!Área_de_impresión</vt:lpstr>
      <vt:lpstr>'EJE 3'!Área_de_impresión</vt:lpstr>
      <vt:lpstr>'EJE 4'!Área_de_impresión</vt:lpstr>
      <vt:lpstr>'EJE 5'!Área_de_impresión</vt:lpstr>
      <vt:lpstr>'EJE 6'!Área_de_impresión</vt:lpstr>
    </vt:vector>
  </TitlesOfParts>
  <Company>IUCMA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aux_proyectos</dc:creator>
  <cp:lastModifiedBy>Isabel Cristina Jimenez Londoño</cp:lastModifiedBy>
  <cp:lastPrinted>2011-10-21T19:04:09Z</cp:lastPrinted>
  <dcterms:created xsi:type="dcterms:W3CDTF">2011-04-07T21:25:13Z</dcterms:created>
  <dcterms:modified xsi:type="dcterms:W3CDTF">2017-01-27T19:22:02Z</dcterms:modified>
</cp:coreProperties>
</file>