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LANEACION 2018\"/>
    </mc:Choice>
  </mc:AlternateContent>
  <workbookProtection workbookAlgorithmName="SHA-512" workbookHashValue="txe6nLD0hjdd+r12gkE0ExsTD1GRWV3Vak6Ba9MQRyLWOmyn1vMF4fzuIg4PlRs1zlR4UxoW3gwTo/uvTKhZsQ==" workbookSaltValue="Gqp2tQ/vRlyucDq65SPOIQ==" workbookSpinCount="100000" lockStructure="1"/>
  <bookViews>
    <workbookView xWindow="0" yWindow="0" windowWidth="28800" windowHeight="12300" activeTab="6"/>
  </bookViews>
  <sheets>
    <sheet name="EJE 1" sheetId="26" r:id="rId1"/>
    <sheet name="EJE 2" sheetId="25" r:id="rId2"/>
    <sheet name="EJE 3" sheetId="24" r:id="rId3"/>
    <sheet name="EJE 4" sheetId="23" r:id="rId4"/>
    <sheet name="EJE 5" sheetId="22" r:id="rId5"/>
    <sheet name="EJE 6" sheetId="27" r:id="rId6"/>
    <sheet name="Resumen evaluación 2017" sheetId="28" r:id="rId7"/>
  </sheets>
  <definedNames>
    <definedName name="_xlnm._FilterDatabase" localSheetId="5" hidden="1">'EJE 6'!$A$7:$T$7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28" l="1"/>
  <c r="C15" i="28"/>
  <c r="F52" i="26" l="1"/>
  <c r="J43" i="26"/>
  <c r="D12" i="28" l="1"/>
  <c r="C12" i="28"/>
  <c r="D11" i="28"/>
  <c r="C11" i="28"/>
  <c r="D10" i="28"/>
  <c r="C10" i="28"/>
  <c r="D9" i="28"/>
  <c r="C9" i="28"/>
  <c r="D8" i="28"/>
  <c r="C8" i="28"/>
  <c r="D7" i="28"/>
  <c r="C7" i="28"/>
  <c r="D6" i="28"/>
  <c r="C6" i="28"/>
  <c r="F21" i="27"/>
  <c r="F22" i="22"/>
  <c r="U19" i="22" l="1"/>
  <c r="T12" i="22"/>
  <c r="F18" i="23"/>
  <c r="T8" i="23"/>
  <c r="F21" i="24"/>
  <c r="T16" i="24"/>
  <c r="T14" i="24"/>
  <c r="T13" i="24"/>
  <c r="T12" i="24"/>
  <c r="T11" i="24"/>
  <c r="T10" i="24"/>
  <c r="T9" i="24"/>
  <c r="T8" i="24"/>
  <c r="U17" i="24" s="1"/>
  <c r="U18" i="24" s="1"/>
  <c r="F17" i="25"/>
  <c r="F16" i="25"/>
  <c r="T9" i="25"/>
  <c r="T11" i="25"/>
  <c r="T10" i="25"/>
  <c r="U12" i="25" s="1"/>
  <c r="U13" i="25" s="1"/>
  <c r="T8" i="25"/>
  <c r="F54" i="26"/>
  <c r="F55" i="26" s="1"/>
  <c r="U51" i="26"/>
  <c r="U50" i="26"/>
  <c r="T46" i="26" l="1"/>
  <c r="T36" i="26"/>
  <c r="T29" i="26"/>
  <c r="T41" i="26"/>
  <c r="T48" i="26"/>
  <c r="T47" i="26"/>
  <c r="T45" i="26"/>
  <c r="T44" i="26"/>
  <c r="T43" i="26"/>
  <c r="T40" i="26"/>
  <c r="T39" i="26"/>
  <c r="T38" i="26"/>
  <c r="T37" i="26"/>
  <c r="T35" i="26"/>
  <c r="T34" i="26"/>
  <c r="T33" i="26"/>
  <c r="T32" i="26"/>
  <c r="T28" i="26"/>
  <c r="T27" i="26"/>
  <c r="T25" i="26"/>
  <c r="T24" i="26"/>
  <c r="T23" i="26"/>
  <c r="T22" i="26"/>
  <c r="T21" i="26"/>
  <c r="T20" i="26"/>
  <c r="T19" i="26"/>
  <c r="T18" i="26"/>
  <c r="T17" i="26"/>
  <c r="T16" i="26"/>
  <c r="T15" i="26"/>
  <c r="T14" i="26"/>
  <c r="T13" i="26"/>
  <c r="T12" i="26"/>
  <c r="T11" i="26"/>
  <c r="T10" i="26"/>
  <c r="T9" i="26"/>
  <c r="T8" i="26"/>
  <c r="T15" i="27" l="1"/>
  <c r="T16" i="27"/>
  <c r="T14" i="27"/>
  <c r="T13" i="27"/>
  <c r="T12" i="27"/>
  <c r="T10" i="27"/>
  <c r="T11" i="27"/>
  <c r="T9" i="27"/>
  <c r="T8" i="27"/>
  <c r="U17" i="27" s="1"/>
  <c r="U18" i="27" s="1"/>
  <c r="T11" i="22"/>
  <c r="T10" i="22"/>
  <c r="T9" i="22"/>
  <c r="T8" i="22"/>
  <c r="T9" i="23"/>
  <c r="U14" i="23" l="1"/>
  <c r="U15" i="23" s="1"/>
  <c r="S30" i="26"/>
  <c r="S9" i="26"/>
  <c r="S8" i="26"/>
  <c r="R13" i="23" l="1"/>
  <c r="R12" i="23"/>
  <c r="R11" i="23"/>
  <c r="R10" i="23"/>
  <c r="S29" i="26" l="1"/>
  <c r="S28" i="26"/>
  <c r="F19" i="24" l="1"/>
  <c r="F19" i="27"/>
  <c r="S16" i="27"/>
  <c r="S15" i="27"/>
  <c r="S14" i="27"/>
  <c r="S13" i="27"/>
  <c r="S12" i="27"/>
  <c r="S11" i="27"/>
  <c r="S10" i="27"/>
  <c r="S9" i="27"/>
  <c r="S8" i="27"/>
  <c r="F20" i="22"/>
  <c r="S12" i="22"/>
  <c r="S11" i="22"/>
  <c r="S10" i="22"/>
  <c r="S9" i="22"/>
  <c r="S8" i="22"/>
  <c r="S13" i="23"/>
  <c r="S12" i="23"/>
  <c r="S11" i="23"/>
  <c r="S10" i="23"/>
  <c r="S9" i="23"/>
  <c r="S16" i="24"/>
  <c r="S15" i="24"/>
  <c r="S14" i="24"/>
  <c r="S13" i="24"/>
  <c r="S12" i="24"/>
  <c r="S11" i="24"/>
  <c r="S10" i="24"/>
  <c r="S9" i="24"/>
  <c r="S8" i="24"/>
  <c r="S11" i="25"/>
  <c r="S10" i="25"/>
  <c r="S9" i="25"/>
  <c r="S8" i="25"/>
  <c r="S36" i="26"/>
  <c r="S27" i="26"/>
  <c r="S26" i="26"/>
  <c r="S25" i="26"/>
  <c r="S24" i="26"/>
  <c r="S23" i="26"/>
  <c r="S22" i="26"/>
  <c r="S21" i="26"/>
  <c r="S20" i="26"/>
  <c r="S19" i="26"/>
  <c r="S18" i="26"/>
  <c r="S17" i="26"/>
  <c r="S16" i="26"/>
  <c r="S14" i="26"/>
  <c r="S13" i="26"/>
  <c r="S10" i="26"/>
  <c r="S48" i="26"/>
  <c r="S47" i="26"/>
  <c r="S46" i="26"/>
  <c r="S45" i="26"/>
  <c r="S44" i="26"/>
  <c r="S43" i="26"/>
  <c r="S41" i="26"/>
  <c r="S40" i="26"/>
  <c r="S39" i="26"/>
  <c r="S38" i="26"/>
  <c r="S37" i="26"/>
  <c r="S35" i="26"/>
  <c r="S34" i="26"/>
  <c r="S33" i="26"/>
  <c r="S32" i="26"/>
  <c r="S31" i="26"/>
  <c r="S14" i="23" l="1"/>
  <c r="S12" i="25"/>
  <c r="S50" i="26"/>
  <c r="S17" i="24"/>
  <c r="S17" i="27"/>
  <c r="S18" i="22"/>
</calcChain>
</file>

<file path=xl/comments1.xml><?xml version="1.0" encoding="utf-8"?>
<comments xmlns="http://schemas.openxmlformats.org/spreadsheetml/2006/main">
  <authors>
    <author>Tatiana Alvarez</author>
    <author xml:space="preserve">Claudia Edid  Arredondo Hernandez </author>
  </authors>
  <commentList>
    <comment ref="I8" authorId="0" shapeId="0">
      <text>
        <r>
          <rPr>
            <b/>
            <sz val="9"/>
            <color indexed="81"/>
            <rFont val="Tahoma"/>
            <family val="2"/>
          </rPr>
          <t>Tatiana Alvarez:</t>
        </r>
        <r>
          <rPr>
            <sz val="9"/>
            <color indexed="81"/>
            <rFont val="Tahoma"/>
            <family val="2"/>
          </rPr>
          <t xml:space="preserve">
Recurso humano</t>
        </r>
      </text>
    </comment>
    <comment ref="N8" authorId="0" shapeId="0">
      <text>
        <r>
          <rPr>
            <b/>
            <sz val="9"/>
            <color indexed="81"/>
            <rFont val="Tahoma"/>
            <family val="2"/>
          </rPr>
          <t>Tatiana Alvarez:</t>
        </r>
        <r>
          <rPr>
            <sz val="9"/>
            <color indexed="81"/>
            <rFont val="Tahoma"/>
            <family val="2"/>
          </rPr>
          <t xml:space="preserve">
Alcance: Autoevaluación de programas académicos e institucional con fines de mejoramiento o acreditación.
Respuesta al informe de los pares académicos del CNA posterior a la visita.</t>
        </r>
      </text>
    </comment>
    <comment ref="I9" authorId="0" shapeId="0">
      <text>
        <r>
          <rPr>
            <b/>
            <sz val="9"/>
            <color indexed="81"/>
            <rFont val="Tahoma"/>
            <family val="2"/>
          </rPr>
          <t>Tatiana Alvarez:</t>
        </r>
        <r>
          <rPr>
            <sz val="9"/>
            <color indexed="81"/>
            <rFont val="Tahoma"/>
            <family val="2"/>
          </rPr>
          <t xml:space="preserve">
Recurso humano</t>
        </r>
      </text>
    </comment>
    <comment ref="I10" authorId="0" shapeId="0">
      <text>
        <r>
          <rPr>
            <b/>
            <sz val="9"/>
            <color indexed="81"/>
            <rFont val="Tahoma"/>
            <family val="2"/>
          </rPr>
          <t>Tatiana Alvarez:</t>
        </r>
        <r>
          <rPr>
            <sz val="9"/>
            <color indexed="81"/>
            <rFont val="Tahoma"/>
            <family val="2"/>
          </rPr>
          <t xml:space="preserve">
Talento Humano</t>
        </r>
      </text>
    </comment>
    <comment ref="N10" authorId="0" shapeId="0">
      <text>
        <r>
          <rPr>
            <b/>
            <sz val="9"/>
            <color indexed="81"/>
            <rFont val="Tahoma"/>
            <family val="2"/>
          </rPr>
          <t>Tatiana Alvarez:</t>
        </r>
        <r>
          <rPr>
            <sz val="9"/>
            <color indexed="81"/>
            <rFont val="Tahoma"/>
            <family val="2"/>
          </rPr>
          <t xml:space="preserve">
Actualización constante de la base de datos de graduados.
Fortalecimiento del vínculo entre el graduado y la Institución.
</t>
        </r>
      </text>
    </comment>
    <comment ref="I18" authorId="0" shapeId="0">
      <text>
        <r>
          <rPr>
            <b/>
            <sz val="9"/>
            <color indexed="81"/>
            <rFont val="Tahoma"/>
            <family val="2"/>
          </rPr>
          <t>Tatiana Alvarez:</t>
        </r>
        <r>
          <rPr>
            <sz val="9"/>
            <color indexed="81"/>
            <rFont val="Tahoma"/>
            <family val="2"/>
          </rPr>
          <t xml:space="preserve">
Talento humano</t>
        </r>
      </text>
    </comment>
    <comment ref="N18" authorId="0" shapeId="0">
      <text>
        <r>
          <rPr>
            <b/>
            <sz val="9"/>
            <color indexed="81"/>
            <rFont val="Tahoma"/>
            <family val="2"/>
          </rPr>
          <t>Tatiana Alvarez:</t>
        </r>
        <r>
          <rPr>
            <sz val="9"/>
            <color indexed="81"/>
            <rFont val="Tahoma"/>
            <family val="2"/>
          </rPr>
          <t xml:space="preserve">
Cursos virtuales con apoyo a la presencialidad</t>
        </r>
      </text>
    </comment>
    <comment ref="I19" authorId="0" shapeId="0">
      <text>
        <r>
          <rPr>
            <b/>
            <sz val="9"/>
            <color indexed="81"/>
            <rFont val="Tahoma"/>
            <family val="2"/>
          </rPr>
          <t>Tatiana Alvarez:</t>
        </r>
        <r>
          <rPr>
            <sz val="9"/>
            <color indexed="81"/>
            <rFont val="Tahoma"/>
            <family val="2"/>
          </rPr>
          <t xml:space="preserve">
Talento humano</t>
        </r>
      </text>
    </comment>
    <comment ref="I20" authorId="0" shapeId="0">
      <text>
        <r>
          <rPr>
            <b/>
            <sz val="9"/>
            <color indexed="81"/>
            <rFont val="Tahoma"/>
            <family val="2"/>
          </rPr>
          <t>Tatiana Alvarez:</t>
        </r>
        <r>
          <rPr>
            <sz val="9"/>
            <color indexed="81"/>
            <rFont val="Tahoma"/>
            <family val="2"/>
          </rPr>
          <t xml:space="preserve">
Contratación Recurso humano</t>
        </r>
      </text>
    </comment>
    <comment ref="I21" authorId="0" shapeId="0">
      <text>
        <r>
          <rPr>
            <b/>
            <sz val="9"/>
            <color indexed="81"/>
            <rFont val="Tahoma"/>
            <family val="2"/>
          </rPr>
          <t>Tatiana Alvarez:</t>
        </r>
        <r>
          <rPr>
            <sz val="9"/>
            <color indexed="81"/>
            <rFont val="Tahoma"/>
            <family val="2"/>
          </rPr>
          <t xml:space="preserve">
Contratación Recurso humano - Desarrollar tutorias académicas en matematicas y calculo</t>
        </r>
      </text>
    </comment>
    <comment ref="N21" authorId="0" shapeId="0">
      <text>
        <r>
          <rPr>
            <b/>
            <sz val="9"/>
            <color indexed="81"/>
            <rFont val="Tahoma"/>
            <family val="2"/>
          </rPr>
          <t>Tatiana Alvarez:</t>
        </r>
        <r>
          <rPr>
            <sz val="9"/>
            <color indexed="81"/>
            <rFont val="Tahoma"/>
            <family val="2"/>
          </rPr>
          <t xml:space="preserve">
Actividades de acompañamiento académico y psicologico, para la permanencia de los estudiantes</t>
        </r>
      </text>
    </comment>
    <comment ref="I22" authorId="0" shapeId="0">
      <text>
        <r>
          <rPr>
            <b/>
            <sz val="9"/>
            <color indexed="81"/>
            <rFont val="Tahoma"/>
            <family val="2"/>
          </rPr>
          <t>Tatiana Alvarez:</t>
        </r>
        <r>
          <rPr>
            <sz val="9"/>
            <color indexed="81"/>
            <rFont val="Tahoma"/>
            <family val="2"/>
          </rPr>
          <t xml:space="preserve">
Contratación Recurso humano - Practicante y profesional de psicologia</t>
        </r>
      </text>
    </comment>
    <comment ref="I23" authorId="0" shapeId="0">
      <text>
        <r>
          <rPr>
            <b/>
            <sz val="9"/>
            <color indexed="81"/>
            <rFont val="Tahoma"/>
            <family val="2"/>
          </rPr>
          <t>Tatiana Alvarez:</t>
        </r>
        <r>
          <rPr>
            <sz val="9"/>
            <color indexed="81"/>
            <rFont val="Tahoma"/>
            <family val="2"/>
          </rPr>
          <t xml:space="preserve">
Contratación Recurso humano - racticante en ciencias basicas</t>
        </r>
      </text>
    </comment>
    <comment ref="I24" authorId="0" shapeId="0">
      <text>
        <r>
          <rPr>
            <b/>
            <sz val="9"/>
            <color indexed="81"/>
            <rFont val="Tahoma"/>
            <family val="2"/>
          </rPr>
          <t>Tatiana Alvarez:</t>
        </r>
        <r>
          <rPr>
            <sz val="9"/>
            <color indexed="81"/>
            <rFont val="Tahoma"/>
            <family val="2"/>
          </rPr>
          <t xml:space="preserve">
Contratación Recurso humano - Practicante en ciencias basicas</t>
        </r>
      </text>
    </comment>
    <comment ref="I25" authorId="0" shapeId="0">
      <text>
        <r>
          <rPr>
            <b/>
            <sz val="9"/>
            <color indexed="81"/>
            <rFont val="Tahoma"/>
            <family val="2"/>
          </rPr>
          <t>Tatiana Alvarez:</t>
        </r>
        <r>
          <rPr>
            <sz val="9"/>
            <color indexed="81"/>
            <rFont val="Tahoma"/>
            <family val="2"/>
          </rPr>
          <t xml:space="preserve">
Contratación de talento humano</t>
        </r>
      </text>
    </comment>
    <comment ref="N26" authorId="0" shapeId="0">
      <text>
        <r>
          <rPr>
            <b/>
            <sz val="9"/>
            <color indexed="81"/>
            <rFont val="Tahoma"/>
            <family val="2"/>
          </rPr>
          <t>Tatiana Alvarez:</t>
        </r>
        <r>
          <rPr>
            <sz val="9"/>
            <color indexed="81"/>
            <rFont val="Tahoma"/>
            <family val="2"/>
          </rPr>
          <t xml:space="preserve">
Identificación de necesidades de Apoyo Educativo</t>
        </r>
      </text>
    </comment>
    <comment ref="I27" authorId="0" shapeId="0">
      <text>
        <r>
          <rPr>
            <b/>
            <sz val="9"/>
            <color indexed="81"/>
            <rFont val="Tahoma"/>
            <family val="2"/>
          </rPr>
          <t>Tatiana Alvarez:
El valor de esta actividad , pasa a material impreso.</t>
        </r>
      </text>
    </comment>
    <comment ref="R27" authorId="1" shapeId="0">
      <text>
        <r>
          <rPr>
            <b/>
            <sz val="9"/>
            <color indexed="81"/>
            <rFont val="Tahoma"/>
            <charset val="1"/>
          </rPr>
          <t>Claudia Edid  Arredondo Hernandez :</t>
        </r>
        <r>
          <rPr>
            <sz val="9"/>
            <color indexed="81"/>
            <rFont val="Tahoma"/>
            <charset val="1"/>
          </rPr>
          <t xml:space="preserve">
La actividad se ejecutó pero no con los recursos de inversión</t>
        </r>
      </text>
    </comment>
    <comment ref="I28" authorId="0" shapeId="0">
      <text>
        <r>
          <rPr>
            <b/>
            <sz val="9"/>
            <color indexed="81"/>
            <rFont val="Tahoma"/>
            <family val="2"/>
          </rPr>
          <t>Tatiana Alvarez:</t>
        </r>
        <r>
          <rPr>
            <sz val="9"/>
            <color indexed="81"/>
            <rFont val="Tahoma"/>
            <family val="2"/>
          </rPr>
          <t xml:space="preserve">
Contratación de talento humano</t>
        </r>
      </text>
    </comment>
    <comment ref="P29" authorId="0" shapeId="0">
      <text>
        <r>
          <rPr>
            <b/>
            <sz val="9"/>
            <color indexed="81"/>
            <rFont val="Tahoma"/>
            <family val="2"/>
          </rPr>
          <t>Tatiana Alvarez:</t>
        </r>
        <r>
          <rPr>
            <sz val="9"/>
            <color indexed="81"/>
            <rFont val="Tahoma"/>
            <family val="2"/>
          </rPr>
          <t xml:space="preserve">
Periodicos: el tiempo y el colombiano
</t>
        </r>
      </text>
    </comment>
    <comment ref="Q29" authorId="0" shapeId="0">
      <text>
        <r>
          <rPr>
            <b/>
            <sz val="9"/>
            <color indexed="81"/>
            <rFont val="Tahoma"/>
            <family val="2"/>
          </rPr>
          <t>Tatiana Alvarez:</t>
        </r>
        <r>
          <rPr>
            <sz val="9"/>
            <color indexed="81"/>
            <rFont val="Tahoma"/>
            <family val="2"/>
          </rPr>
          <t xml:space="preserve">
Icontect</t>
        </r>
      </text>
    </comment>
    <comment ref="P30" authorId="0" shapeId="0">
      <text>
        <r>
          <rPr>
            <b/>
            <sz val="9"/>
            <color indexed="81"/>
            <rFont val="Tahoma"/>
            <family val="2"/>
          </rPr>
          <t>Tatiana Alvarez:</t>
        </r>
        <r>
          <rPr>
            <sz val="9"/>
            <color indexed="81"/>
            <rFont val="Tahoma"/>
            <family val="2"/>
          </rPr>
          <t xml:space="preserve">
Science Direct, Ebsco, Virtual Pro, Ambientalex, Leyex.info</t>
        </r>
      </text>
    </comment>
    <comment ref="Q30" authorId="0" shapeId="0">
      <text>
        <r>
          <rPr>
            <b/>
            <sz val="9"/>
            <color indexed="81"/>
            <rFont val="Tahoma"/>
            <family val="2"/>
          </rPr>
          <t>Tatiana Alvarez:</t>
        </r>
        <r>
          <rPr>
            <sz val="9"/>
            <color indexed="81"/>
            <rFont val="Tahoma"/>
            <family val="2"/>
          </rPr>
          <t xml:space="preserve">
Icontec, Construdata,  E-libro, E-Unwto, Janium</t>
        </r>
      </text>
    </comment>
    <comment ref="P31" authorId="0" shapeId="0">
      <text>
        <r>
          <rPr>
            <b/>
            <sz val="9"/>
            <color indexed="81"/>
            <rFont val="Tahoma"/>
            <family val="2"/>
          </rPr>
          <t>Tatiana Alvarez:</t>
        </r>
        <r>
          <rPr>
            <sz val="9"/>
            <color indexed="81"/>
            <rFont val="Tahoma"/>
            <family val="2"/>
          </rPr>
          <t xml:space="preserve">
Digital Content  (Nobuko)</t>
        </r>
      </text>
    </comment>
    <comment ref="Q31" authorId="0" shapeId="0">
      <text>
        <r>
          <rPr>
            <b/>
            <sz val="9"/>
            <color indexed="81"/>
            <rFont val="Tahoma"/>
            <family val="2"/>
          </rPr>
          <t>Tatiana Alvarez:</t>
        </r>
        <r>
          <rPr>
            <sz val="9"/>
            <color indexed="81"/>
            <rFont val="Tahoma"/>
            <family val="2"/>
          </rPr>
          <t xml:space="preserve">
Digital (McGraw-Hill, CIB), Alfaomega</t>
        </r>
      </text>
    </comment>
    <comment ref="I32" authorId="0" shapeId="0">
      <text>
        <r>
          <rPr>
            <b/>
            <sz val="9"/>
            <color indexed="81"/>
            <rFont val="Tahoma"/>
            <family val="2"/>
          </rPr>
          <t>Tatiana Alvarez:</t>
        </r>
        <r>
          <rPr>
            <sz val="9"/>
            <color indexed="81"/>
            <rFont val="Tahoma"/>
            <family val="2"/>
          </rPr>
          <t xml:space="preserve">
Contratación</t>
        </r>
      </text>
    </comment>
    <comment ref="N32" authorId="0" shapeId="0">
      <text>
        <r>
          <rPr>
            <b/>
            <sz val="9"/>
            <color indexed="81"/>
            <rFont val="Tahoma"/>
            <family val="2"/>
          </rPr>
          <t>Tatiana Alvarez:</t>
        </r>
        <r>
          <rPr>
            <sz val="9"/>
            <color indexed="81"/>
            <rFont val="Tahoma"/>
            <family val="2"/>
          </rPr>
          <t xml:space="preserve">
Diseño y Desarrollo de programas académicos </t>
        </r>
      </text>
    </comment>
    <comment ref="O33" authorId="0" shapeId="0">
      <text>
        <r>
          <rPr>
            <b/>
            <sz val="9"/>
            <color indexed="81"/>
            <rFont val="Tahoma"/>
            <family val="2"/>
          </rPr>
          <t>Tatiana Alvarez:</t>
        </r>
        <r>
          <rPr>
            <sz val="9"/>
            <color indexed="81"/>
            <rFont val="Tahoma"/>
            <family val="2"/>
          </rPr>
          <t xml:space="preserve">
Programación de las practicas de Docencia, Investigación y Proyección social del laboratorio.</t>
        </r>
      </text>
    </comment>
    <comment ref="I34" authorId="0" shapeId="0">
      <text>
        <r>
          <rPr>
            <b/>
            <sz val="9"/>
            <color indexed="81"/>
            <rFont val="Tahoma"/>
            <family val="2"/>
          </rPr>
          <t>Tatiana Alvarez:</t>
        </r>
        <r>
          <rPr>
            <sz val="9"/>
            <color indexed="81"/>
            <rFont val="Tahoma"/>
            <family val="2"/>
          </rPr>
          <t xml:space="preserve">
Se requiere del personal de apoyo como laboratorista para el adecuado funcionamiento de los laboratorios adscritos a la Facultad</t>
        </r>
      </text>
    </comment>
    <comment ref="I37" authorId="0" shapeId="0">
      <text>
        <r>
          <rPr>
            <b/>
            <sz val="9"/>
            <color indexed="81"/>
            <rFont val="Tahoma"/>
            <family val="2"/>
          </rPr>
          <t>Tatiana Alvarez:</t>
        </r>
        <r>
          <rPr>
            <sz val="9"/>
            <color indexed="81"/>
            <rFont val="Tahoma"/>
            <family val="2"/>
          </rPr>
          <t xml:space="preserve">
contratarción de  un Tecnólogo Químico y 3 auxiliares.</t>
        </r>
      </text>
    </comment>
    <comment ref="I38" authorId="0" shapeId="0">
      <text>
        <r>
          <rPr>
            <b/>
            <sz val="9"/>
            <color indexed="81"/>
            <rFont val="Tahoma"/>
            <family val="2"/>
          </rPr>
          <t>Tatiana Alvarez:</t>
        </r>
        <r>
          <rPr>
            <sz val="9"/>
            <color indexed="81"/>
            <rFont val="Tahoma"/>
            <family val="2"/>
          </rPr>
          <t xml:space="preserve">
Contratación</t>
        </r>
      </text>
    </comment>
    <comment ref="I39" authorId="0" shapeId="0">
      <text>
        <r>
          <rPr>
            <b/>
            <sz val="9"/>
            <color indexed="81"/>
            <rFont val="Tahoma"/>
            <family val="2"/>
          </rPr>
          <t>Tatiana Alvarez:
uno correctivo y otro preventivo</t>
        </r>
      </text>
    </comment>
    <comment ref="I41" authorId="0" shapeId="0">
      <text>
        <r>
          <rPr>
            <b/>
            <sz val="9"/>
            <color indexed="81"/>
            <rFont val="Tahoma"/>
            <family val="2"/>
          </rPr>
          <t>Tatiana Alvarez:</t>
        </r>
        <r>
          <rPr>
            <sz val="9"/>
            <color indexed="81"/>
            <rFont val="Tahoma"/>
            <family val="2"/>
          </rPr>
          <t xml:space="preserve">
Contratación</t>
        </r>
      </text>
    </comment>
    <comment ref="I43" authorId="0" shapeId="0">
      <text>
        <r>
          <rPr>
            <b/>
            <sz val="9"/>
            <color indexed="81"/>
            <rFont val="Tahoma"/>
            <family val="2"/>
          </rPr>
          <t>Tatiana Alvarez:</t>
        </r>
        <r>
          <rPr>
            <sz val="9"/>
            <color indexed="81"/>
            <rFont val="Tahoma"/>
            <family val="2"/>
          </rPr>
          <t xml:space="preserve">
Contratación</t>
        </r>
      </text>
    </comment>
    <comment ref="I44" authorId="0" shapeId="0">
      <text>
        <r>
          <rPr>
            <b/>
            <sz val="9"/>
            <color indexed="81"/>
            <rFont val="Tahoma"/>
            <family val="2"/>
          </rPr>
          <t>Tatiana Alvarez:</t>
        </r>
        <r>
          <rPr>
            <sz val="9"/>
            <color indexed="81"/>
            <rFont val="Tahoma"/>
            <family val="2"/>
          </rPr>
          <t xml:space="preserve">
Contratación de talento humano</t>
        </r>
      </text>
    </comment>
    <comment ref="I45" authorId="0" shapeId="0">
      <text>
        <r>
          <rPr>
            <b/>
            <sz val="9"/>
            <color indexed="81"/>
            <rFont val="Tahoma"/>
            <family val="2"/>
          </rPr>
          <t>Tatiana Alvarez:</t>
        </r>
        <r>
          <rPr>
            <sz val="9"/>
            <color indexed="81"/>
            <rFont val="Tahoma"/>
            <family val="2"/>
          </rPr>
          <t xml:space="preserve">
Contratación</t>
        </r>
      </text>
    </comment>
    <comment ref="P46" authorId="0" shapeId="0">
      <text>
        <r>
          <rPr>
            <b/>
            <sz val="9"/>
            <color indexed="81"/>
            <rFont val="Tahoma"/>
            <family val="2"/>
          </rPr>
          <t>Tatiana Alvarez:</t>
        </r>
        <r>
          <rPr>
            <sz val="9"/>
            <color indexed="81"/>
            <rFont val="Tahoma"/>
            <family val="2"/>
          </rPr>
          <t xml:space="preserve">
CONPEHT, ASCOLFA y BUREAU </t>
        </r>
      </text>
    </comment>
    <comment ref="I47" authorId="0" shapeId="0">
      <text>
        <r>
          <rPr>
            <b/>
            <sz val="9"/>
            <color indexed="81"/>
            <rFont val="Tahoma"/>
            <family val="2"/>
          </rPr>
          <t>Tatiana Alvarez:</t>
        </r>
        <r>
          <rPr>
            <sz val="9"/>
            <color indexed="81"/>
            <rFont val="Tahoma"/>
            <family val="2"/>
          </rPr>
          <t xml:space="preserve">
Operación Media Técnica 
(Tecnica Laboral en Cocina, Organización de Viajes, Organización de Eventos y Dibujo Arquitectonico)</t>
        </r>
      </text>
    </comment>
    <comment ref="I48" authorId="0" shapeId="0">
      <text>
        <r>
          <rPr>
            <b/>
            <sz val="9"/>
            <color indexed="81"/>
            <rFont val="Tahoma"/>
            <family val="2"/>
          </rPr>
          <t>Tatiana Alvarez:</t>
        </r>
        <r>
          <rPr>
            <sz val="9"/>
            <color indexed="81"/>
            <rFont val="Tahoma"/>
            <family val="2"/>
          </rPr>
          <t xml:space="preserve">
Contratación de recurso humano</t>
        </r>
      </text>
    </comment>
    <comment ref="N48" authorId="0" shapeId="0">
      <text>
        <r>
          <rPr>
            <b/>
            <sz val="9"/>
            <color indexed="81"/>
            <rFont val="Tahoma"/>
            <family val="2"/>
          </rPr>
          <t>Tatiana Alvarez:</t>
        </r>
        <r>
          <rPr>
            <sz val="9"/>
            <color indexed="81"/>
            <rFont val="Tahoma"/>
            <family val="2"/>
          </rPr>
          <t xml:space="preserve">
Alcance:
Verificación del cumplimiento de los requisitos para el ingreso 
Acto de grado
</t>
        </r>
      </text>
    </comment>
    <comment ref="P49" authorId="0" shapeId="0">
      <text>
        <r>
          <rPr>
            <b/>
            <sz val="9"/>
            <color indexed="81"/>
            <rFont val="Tahoma"/>
            <family val="2"/>
          </rPr>
          <t>Tatiana Alvarez:</t>
        </r>
        <r>
          <rPr>
            <sz val="9"/>
            <color indexed="81"/>
            <rFont val="Tahoma"/>
            <family val="2"/>
          </rPr>
          <t xml:space="preserve">
decidieron realizar dos ceremonias al año, en los meses de junio y diciembre.</t>
        </r>
      </text>
    </comment>
  </commentList>
</comments>
</file>

<file path=xl/comments2.xml><?xml version="1.0" encoding="utf-8"?>
<comments xmlns="http://schemas.openxmlformats.org/spreadsheetml/2006/main">
  <authors>
    <author>Tatiana Alvarez</author>
  </authors>
  <commentList>
    <comment ref="I8" authorId="0" shapeId="0">
      <text>
        <r>
          <rPr>
            <b/>
            <sz val="9"/>
            <color indexed="81"/>
            <rFont val="Tahoma"/>
            <family val="2"/>
          </rPr>
          <t>Tatiana Alvarez:</t>
        </r>
        <r>
          <rPr>
            <sz val="9"/>
            <color indexed="81"/>
            <rFont val="Tahoma"/>
            <family val="2"/>
          </rPr>
          <t xml:space="preserve">
Contratación de talento humano</t>
        </r>
      </text>
    </comment>
    <comment ref="P10" authorId="0" shapeId="0">
      <text>
        <r>
          <rPr>
            <b/>
            <sz val="9"/>
            <color indexed="81"/>
            <rFont val="Tahoma"/>
            <family val="2"/>
          </rPr>
          <t>Tatiana Alvarez:</t>
        </r>
        <r>
          <rPr>
            <sz val="9"/>
            <color indexed="81"/>
            <rFont val="Tahoma"/>
            <family val="2"/>
          </rPr>
          <t xml:space="preserve">
Anualidad patente Colombia, Japòn y china</t>
        </r>
      </text>
    </comment>
    <comment ref="P11" authorId="0" shapeId="0">
      <text>
        <r>
          <rPr>
            <b/>
            <sz val="9"/>
            <color indexed="81"/>
            <rFont val="Tahoma"/>
            <family val="2"/>
          </rPr>
          <t>Tatiana Alvarez:</t>
        </r>
        <r>
          <rPr>
            <sz val="9"/>
            <color indexed="81"/>
            <rFont val="Tahoma"/>
            <family val="2"/>
          </rPr>
          <t xml:space="preserve">
Membresia REDCOLSI</t>
        </r>
      </text>
    </comment>
  </commentList>
</comments>
</file>

<file path=xl/comments3.xml><?xml version="1.0" encoding="utf-8"?>
<comments xmlns="http://schemas.openxmlformats.org/spreadsheetml/2006/main">
  <authors>
    <author>Tatiana Alvarez</author>
    <author>Juliana Tobón Ospina</author>
  </authors>
  <commentList>
    <comment ref="I8" authorId="0" shapeId="0">
      <text>
        <r>
          <rPr>
            <b/>
            <sz val="9"/>
            <color indexed="81"/>
            <rFont val="Tahoma"/>
            <family val="2"/>
          </rPr>
          <t>Tatiana Alvarez:</t>
        </r>
        <r>
          <rPr>
            <sz val="9"/>
            <color indexed="81"/>
            <rFont val="Tahoma"/>
            <family val="2"/>
          </rPr>
          <t xml:space="preserve">
Contratación</t>
        </r>
      </text>
    </comment>
    <comment ref="I9" authorId="0" shapeId="0">
      <text>
        <r>
          <rPr>
            <b/>
            <sz val="9"/>
            <color indexed="81"/>
            <rFont val="Tahoma"/>
            <family val="2"/>
          </rPr>
          <t>Tatiana Alvarez:</t>
        </r>
        <r>
          <rPr>
            <sz val="9"/>
            <color indexed="81"/>
            <rFont val="Tahoma"/>
            <family val="2"/>
          </rPr>
          <t xml:space="preserve">
Contratación de una auxiliar, la coordinadora y una docente </t>
        </r>
      </text>
    </comment>
    <comment ref="I10" authorId="0" shapeId="0">
      <text>
        <r>
          <rPr>
            <b/>
            <sz val="9"/>
            <color indexed="81"/>
            <rFont val="Tahoma"/>
            <family val="2"/>
          </rPr>
          <t>Tatiana Alvarez::
Un matenimiento preventivo y otro correctivo</t>
        </r>
      </text>
    </comment>
    <comment ref="I12" authorId="0" shapeId="0">
      <text>
        <r>
          <rPr>
            <b/>
            <sz val="9"/>
            <color indexed="81"/>
            <rFont val="Tahoma"/>
            <family val="2"/>
          </rPr>
          <t>Tatiana Alvarez:</t>
        </r>
        <r>
          <rPr>
            <sz val="9"/>
            <color indexed="81"/>
            <rFont val="Tahoma"/>
            <family val="2"/>
          </rPr>
          <t xml:space="preserve">
Contratación</t>
        </r>
      </text>
    </comment>
    <comment ref="I13" authorId="0" shapeId="0">
      <text>
        <r>
          <rPr>
            <b/>
            <sz val="9"/>
            <color indexed="81"/>
            <rFont val="Tahoma"/>
            <family val="2"/>
          </rPr>
          <t>Tatiana Alvarez:</t>
        </r>
        <r>
          <rPr>
            <sz val="9"/>
            <color indexed="81"/>
            <rFont val="Tahoma"/>
            <family val="2"/>
          </rPr>
          <t xml:space="preserve">
Contratación de analista fisicoquimico</t>
        </r>
      </text>
    </comment>
    <comment ref="I14" authorId="0" shapeId="0">
      <text>
        <r>
          <rPr>
            <b/>
            <sz val="9"/>
            <color indexed="81"/>
            <rFont val="Tahoma"/>
            <family val="2"/>
          </rPr>
          <t>Tatiana Alvarez:</t>
        </r>
        <r>
          <rPr>
            <sz val="9"/>
            <color indexed="81"/>
            <rFont val="Tahoma"/>
            <family val="2"/>
          </rPr>
          <t xml:space="preserve">
Contratación de analista microbiologico</t>
        </r>
      </text>
    </comment>
    <comment ref="I15" authorId="0" shapeId="0">
      <text>
        <r>
          <rPr>
            <b/>
            <sz val="9"/>
            <color indexed="81"/>
            <rFont val="Tahoma"/>
            <family val="2"/>
          </rPr>
          <t>Tatiana Alvarez:</t>
        </r>
        <r>
          <rPr>
            <sz val="9"/>
            <color indexed="81"/>
            <rFont val="Tahoma"/>
            <family val="2"/>
          </rPr>
          <t xml:space="preserve">
Contratación</t>
        </r>
      </text>
    </comment>
    <comment ref="P15" authorId="1" shapeId="0">
      <text>
        <r>
          <rPr>
            <b/>
            <sz val="9"/>
            <color indexed="81"/>
            <rFont val="Tahoma"/>
            <family val="2"/>
          </rPr>
          <t>Juliana Tobón Ospina:</t>
        </r>
        <r>
          <rPr>
            <sz val="9"/>
            <color indexed="81"/>
            <rFont val="Tahoma"/>
            <family val="2"/>
          </rPr>
          <t xml:space="preserve">
1, MOlLABS S:A
2, M&amp;M DDIAGNOSTICS
</t>
        </r>
      </text>
    </comment>
    <comment ref="I16" authorId="0" shapeId="0">
      <text>
        <r>
          <rPr>
            <b/>
            <sz val="9"/>
            <color indexed="81"/>
            <rFont val="Tahoma"/>
            <family val="2"/>
          </rPr>
          <t>Tatiana Alvarez:</t>
        </r>
        <r>
          <rPr>
            <sz val="9"/>
            <color indexed="81"/>
            <rFont val="Tahoma"/>
            <family val="2"/>
          </rPr>
          <t xml:space="preserve">
Contratación</t>
        </r>
      </text>
    </comment>
  </commentList>
</comments>
</file>

<file path=xl/comments4.xml><?xml version="1.0" encoding="utf-8"?>
<comments xmlns="http://schemas.openxmlformats.org/spreadsheetml/2006/main">
  <authors>
    <author>Robinson Restrepo García</author>
    <author>Tatiana Alvarez</author>
  </authors>
  <commentList>
    <comment ref="K8" authorId="0" shapeId="0">
      <text>
        <r>
          <rPr>
            <b/>
            <sz val="9"/>
            <color indexed="81"/>
            <rFont val="Tahoma"/>
            <family val="2"/>
          </rPr>
          <t>Robinson Restrepo García:</t>
        </r>
        <r>
          <rPr>
            <sz val="9"/>
            <color indexed="81"/>
            <rFont val="Tahoma"/>
            <family val="2"/>
          </rPr>
          <t xml:space="preserve">
Ya no se cuenta con el recurso destinado para esta actividad.
</t>
        </r>
      </text>
    </comment>
    <comment ref="I9" authorId="1" shapeId="0">
      <text>
        <r>
          <rPr>
            <b/>
            <sz val="9"/>
            <color indexed="81"/>
            <rFont val="Tahoma"/>
            <family val="2"/>
          </rPr>
          <t>Tatiana Alvarez:</t>
        </r>
        <r>
          <rPr>
            <sz val="9"/>
            <color indexed="81"/>
            <rFont val="Tahoma"/>
            <family val="2"/>
          </rPr>
          <t xml:space="preserve">
Escuela de Verano, Evento ITACAS (Países invitados: Perú - Ecuador), Evento LACHEC 2017, Sharing Goals - ITACAS</t>
        </r>
      </text>
    </comment>
    <comment ref="P9" authorId="0" shapeId="0">
      <text>
        <r>
          <rPr>
            <b/>
            <sz val="9"/>
            <color indexed="81"/>
            <rFont val="Tahoma"/>
            <family val="2"/>
          </rPr>
          <t>Robinson Restrepo García:</t>
        </r>
        <r>
          <rPr>
            <sz val="9"/>
            <color indexed="81"/>
            <rFont val="Tahoma"/>
            <family val="2"/>
          </rPr>
          <t xml:space="preserve">
Se participó en la Escuela de Verano de La Udelar en Uruguay.</t>
        </r>
      </text>
    </comment>
    <comment ref="P10" authorId="0" shapeId="0">
      <text>
        <r>
          <rPr>
            <b/>
            <sz val="9"/>
            <color indexed="81"/>
            <rFont val="Tahoma"/>
            <family val="2"/>
          </rPr>
          <t>Robinson Restrepo García:</t>
        </r>
        <r>
          <rPr>
            <sz val="9"/>
            <color indexed="81"/>
            <rFont val="Tahoma"/>
            <family val="2"/>
          </rPr>
          <t xml:space="preserve">
Cuatro estudiantes del instituto Politécnico Nacional de México realizando pasantía académica en la Facultad de Administración y Ciencias de la Salud.</t>
        </r>
      </text>
    </comment>
    <comment ref="Q10" authorId="1" shapeId="0">
      <text>
        <r>
          <rPr>
            <b/>
            <sz val="9"/>
            <color indexed="81"/>
            <rFont val="Tahoma"/>
            <family val="2"/>
          </rPr>
          <t>Tatiana Alvarez:</t>
        </r>
        <r>
          <rPr>
            <sz val="9"/>
            <color indexed="81"/>
            <rFont val="Tahoma"/>
            <family val="2"/>
          </rPr>
          <t xml:space="preserve">
10 Estudiantes para el evento Global Village y 30 estudiantes entrantes de la escuela de verano ìtacas.</t>
        </r>
      </text>
    </comment>
    <comment ref="Q11" authorId="1" shapeId="0">
      <text>
        <r>
          <rPr>
            <b/>
            <sz val="9"/>
            <color indexed="81"/>
            <rFont val="Tahoma"/>
            <family val="2"/>
          </rPr>
          <t>Tatiana Alvarez:</t>
        </r>
        <r>
          <rPr>
            <sz val="9"/>
            <color indexed="81"/>
            <rFont val="Tahoma"/>
            <family val="2"/>
          </rPr>
          <t xml:space="preserve">
Extraído de informe de Internacionalización del 24 de nov de 2017
</t>
        </r>
      </text>
    </comment>
    <comment ref="Q12" authorId="1" shapeId="0">
      <text>
        <r>
          <rPr>
            <b/>
            <sz val="9"/>
            <color indexed="81"/>
            <rFont val="Tahoma"/>
            <family val="2"/>
          </rPr>
          <t>Tatiana Alvarez:</t>
        </r>
        <r>
          <rPr>
            <sz val="9"/>
            <color indexed="81"/>
            <rFont val="Tahoma"/>
            <family val="2"/>
          </rPr>
          <t xml:space="preserve">
movilidad saliente en todo el año, según informe del 24 de noviembre
</t>
        </r>
      </text>
    </comment>
    <comment ref="P13" authorId="1" shapeId="0">
      <text>
        <r>
          <rPr>
            <b/>
            <sz val="9"/>
            <color indexed="81"/>
            <rFont val="Tahoma"/>
            <family val="2"/>
          </rPr>
          <t>Tatiana Alvarez:</t>
        </r>
        <r>
          <rPr>
            <sz val="9"/>
            <color indexed="81"/>
            <rFont val="Tahoma"/>
            <family val="2"/>
          </rPr>
          <t xml:space="preserve">
Hugo villa - Cuba
Claudia Gonzales - Mexico
Carolina Espinal - Bolivia
Maria Leivy - Mexico</t>
        </r>
      </text>
    </comment>
  </commentList>
</comments>
</file>

<file path=xl/comments5.xml><?xml version="1.0" encoding="utf-8"?>
<comments xmlns="http://schemas.openxmlformats.org/spreadsheetml/2006/main">
  <authors>
    <author>Tatiana Alvarez</author>
  </authors>
  <commentList>
    <comment ref="I8" authorId="0" shapeId="0">
      <text>
        <r>
          <rPr>
            <b/>
            <sz val="9"/>
            <color indexed="81"/>
            <rFont val="Tahoma"/>
            <family val="2"/>
          </rPr>
          <t>Tatiana Alvarez:</t>
        </r>
        <r>
          <rPr>
            <sz val="9"/>
            <color indexed="81"/>
            <rFont val="Tahoma"/>
            <family val="2"/>
          </rPr>
          <t xml:space="preserve">
Contratación asistente Judy</t>
        </r>
      </text>
    </comment>
    <comment ref="I9" authorId="0" shapeId="0">
      <text>
        <r>
          <rPr>
            <b/>
            <sz val="9"/>
            <color indexed="81"/>
            <rFont val="Tahoma"/>
            <family val="2"/>
          </rPr>
          <t>Tatiana Alvarez:</t>
        </r>
        <r>
          <rPr>
            <sz val="9"/>
            <color indexed="81"/>
            <rFont val="Tahoma"/>
            <family val="2"/>
          </rPr>
          <t xml:space="preserve">
Contratación medico y enfermera</t>
        </r>
      </text>
    </comment>
    <comment ref="I10" authorId="0" shapeId="0">
      <text>
        <r>
          <rPr>
            <b/>
            <sz val="9"/>
            <color indexed="81"/>
            <rFont val="Tahoma"/>
            <family val="2"/>
          </rPr>
          <t>Tatiana Alvarez:</t>
        </r>
        <r>
          <rPr>
            <sz val="9"/>
            <color indexed="81"/>
            <rFont val="Tahoma"/>
            <family val="2"/>
          </rPr>
          <t xml:space="preserve">
Contratación para coordinar el area socioeconomica</t>
        </r>
      </text>
    </comment>
    <comment ref="I11" authorId="0" shapeId="0">
      <text>
        <r>
          <rPr>
            <b/>
            <sz val="9"/>
            <color indexed="81"/>
            <rFont val="Tahoma"/>
            <family val="2"/>
          </rPr>
          <t>Tatiana Alvarez:</t>
        </r>
        <r>
          <rPr>
            <sz val="9"/>
            <color indexed="81"/>
            <rFont val="Tahoma"/>
            <family val="2"/>
          </rPr>
          <t xml:space="preserve">
Psicologo</t>
        </r>
      </text>
    </comment>
    <comment ref="I12" authorId="0" shapeId="0">
      <text>
        <r>
          <rPr>
            <b/>
            <sz val="9"/>
            <color indexed="81"/>
            <rFont val="Tahoma"/>
            <family val="2"/>
          </rPr>
          <t>Tatiana Alvarez:</t>
        </r>
        <r>
          <rPr>
            <sz val="9"/>
            <color indexed="81"/>
            <rFont val="Tahoma"/>
            <family val="2"/>
          </rPr>
          <t xml:space="preserve">
Contratación Mamapaisa</t>
        </r>
      </text>
    </comment>
  </commentList>
</comments>
</file>

<file path=xl/comments6.xml><?xml version="1.0" encoding="utf-8"?>
<comments xmlns="http://schemas.openxmlformats.org/spreadsheetml/2006/main">
  <authors>
    <author>Tatiana Alvarez</author>
  </authors>
  <commentList>
    <comment ref="I8" authorId="0" shapeId="0">
      <text>
        <r>
          <rPr>
            <b/>
            <sz val="9"/>
            <color indexed="81"/>
            <rFont val="Tahoma"/>
            <family val="2"/>
          </rPr>
          <t>Tatiana Alvarez:</t>
        </r>
        <r>
          <rPr>
            <sz val="9"/>
            <color indexed="81"/>
            <rFont val="Tahoma"/>
            <family val="2"/>
          </rPr>
          <t xml:space="preserve">
Contratación asistente de planeación</t>
        </r>
      </text>
    </comment>
    <comment ref="O8" authorId="0" shapeId="0">
      <text>
        <r>
          <rPr>
            <b/>
            <sz val="9"/>
            <color indexed="81"/>
            <rFont val="Tahoma"/>
            <family val="2"/>
          </rPr>
          <t>Tatiana Alvarez:</t>
        </r>
        <r>
          <rPr>
            <sz val="9"/>
            <color indexed="81"/>
            <rFont val="Tahoma"/>
            <family val="2"/>
          </rPr>
          <t xml:space="preserve">
Alcance: la identificación de necesidades y oportunidades de desarrollo de la Institución, articulada a su Misión y Visión.
la evaluacion e implemetación de acciones correctivas, preventivas y de mejora a planes, programas y proyectos institucionales.</t>
        </r>
      </text>
    </comment>
    <comment ref="I9" authorId="0" shapeId="0">
      <text>
        <r>
          <rPr>
            <b/>
            <sz val="9"/>
            <color indexed="81"/>
            <rFont val="Tahoma"/>
            <family val="2"/>
          </rPr>
          <t>Tatiana Alvarez:</t>
        </r>
        <r>
          <rPr>
            <sz val="9"/>
            <color indexed="81"/>
            <rFont val="Tahoma"/>
            <family val="2"/>
          </rPr>
          <t xml:space="preserve">
Contratación asistente de planeación</t>
        </r>
      </text>
    </comment>
    <comment ref="I10" authorId="0" shapeId="0">
      <text>
        <r>
          <rPr>
            <b/>
            <sz val="9"/>
            <color indexed="81"/>
            <rFont val="Tahoma"/>
            <family val="2"/>
          </rPr>
          <t>Tatiana Alvarez:</t>
        </r>
        <r>
          <rPr>
            <sz val="9"/>
            <color indexed="81"/>
            <rFont val="Tahoma"/>
            <family val="2"/>
          </rPr>
          <t xml:space="preserve">
Contratación de planeación y proyectos especiales</t>
        </r>
      </text>
    </comment>
    <comment ref="I11" authorId="0" shapeId="0">
      <text>
        <r>
          <rPr>
            <b/>
            <sz val="9"/>
            <color indexed="81"/>
            <rFont val="Tahoma"/>
            <family val="2"/>
          </rPr>
          <t>Tatiana Alvarez:</t>
        </r>
        <r>
          <rPr>
            <sz val="9"/>
            <color indexed="81"/>
            <rFont val="Tahoma"/>
            <family val="2"/>
          </rPr>
          <t xml:space="preserve">
Contratación asistente banco de proyectos</t>
        </r>
      </text>
    </comment>
    <comment ref="I12" authorId="0" shapeId="0">
      <text>
        <r>
          <rPr>
            <b/>
            <sz val="9"/>
            <color indexed="81"/>
            <rFont val="Tahoma"/>
            <family val="2"/>
          </rPr>
          <t>Tatiana Alvarez:</t>
        </r>
        <r>
          <rPr>
            <sz val="9"/>
            <color indexed="81"/>
            <rFont val="Tahoma"/>
            <family val="2"/>
          </rPr>
          <t xml:space="preserve">
 Contratación de personal para medios, redes sociales, eventos, videos etc Apoyo en diseño gráfico institucional , Coordinación.
</t>
        </r>
      </text>
    </comment>
    <comment ref="I13" authorId="0" shapeId="0">
      <text>
        <r>
          <rPr>
            <b/>
            <sz val="9"/>
            <color indexed="81"/>
            <rFont val="Tahoma"/>
            <family val="2"/>
          </rPr>
          <t>Tatiana Alvarez:</t>
        </r>
        <r>
          <rPr>
            <sz val="9"/>
            <color indexed="81"/>
            <rFont val="Tahoma"/>
            <family val="2"/>
          </rPr>
          <t xml:space="preserve">
Contratación(supervición)
</t>
        </r>
      </text>
    </comment>
    <comment ref="P14" authorId="0" shapeId="0">
      <text>
        <r>
          <rPr>
            <b/>
            <sz val="9"/>
            <color indexed="81"/>
            <rFont val="Tahoma"/>
            <family val="2"/>
          </rPr>
          <t>Tatiana Alvarez:</t>
        </r>
        <r>
          <rPr>
            <sz val="9"/>
            <color indexed="81"/>
            <rFont val="Tahoma"/>
            <family val="2"/>
          </rPr>
          <t xml:space="preserve">
 Arcgis y Suscripciones Microsoft</t>
        </r>
      </text>
    </comment>
    <comment ref="Q14" authorId="0" shapeId="0">
      <text>
        <r>
          <rPr>
            <b/>
            <sz val="9"/>
            <color indexed="81"/>
            <rFont val="Tahoma"/>
            <family val="2"/>
          </rPr>
          <t>Tatiana Alvarez:</t>
        </r>
        <r>
          <rPr>
            <sz val="9"/>
            <color indexed="81"/>
            <rFont val="Tahoma"/>
            <family val="2"/>
          </rPr>
          <t xml:space="preserve">
Spss, Adobe, Vray, Sketchup, equipos video vigilancia</t>
        </r>
      </text>
    </comment>
  </commentList>
</comments>
</file>

<file path=xl/sharedStrings.xml><?xml version="1.0" encoding="utf-8"?>
<sst xmlns="http://schemas.openxmlformats.org/spreadsheetml/2006/main" count="537" uniqueCount="210">
  <si>
    <t>Nº</t>
  </si>
  <si>
    <t>CODIGO PROYECTO PLANNEA</t>
  </si>
  <si>
    <t>CODIGO PROYECTO  MUNICIPIO</t>
  </si>
  <si>
    <t>COMPONENTE</t>
  </si>
  <si>
    <t>PROGRAMA</t>
  </si>
  <si>
    <t>ACTIVIDADES</t>
  </si>
  <si>
    <t>INDICADOR DE PRODUCTO ASOCIADO AL PLAN</t>
  </si>
  <si>
    <t>DEPENDENCIA RESPONSABLE DE LA ACTIVIDAD</t>
  </si>
  <si>
    <t xml:space="preserve">META PLANIFICADA A JUNIO </t>
  </si>
  <si>
    <t>OBJETIVO DEL COMPONENTE</t>
  </si>
  <si>
    <t>PLAN DE ACCIÓN INSTITUCIONAL
 PL-FR-020</t>
  </si>
  <si>
    <t>VALOR TOTAL DEL PROYECTO DE INVERSIÓN</t>
  </si>
  <si>
    <t>META PLANIFICADA EN EL AÑO</t>
  </si>
  <si>
    <t>META PLANIFICADA A DICIEMBRE</t>
  </si>
  <si>
    <t>VERSIÓN: 006</t>
  </si>
  <si>
    <t xml:space="preserve">CARGO PERSONA RESPONSABLE </t>
  </si>
  <si>
    <t>CANTIDAD EJECUTADA (LOGRO)  DICIEMBRE</t>
  </si>
  <si>
    <t>CANTIDAD EJECUTADA (LOGRO)  JUNIO</t>
  </si>
  <si>
    <t>CANTIDAD EJECUTADA (LOGRO)      AÑO</t>
  </si>
  <si>
    <t>EFICACIA A JUNIO</t>
  </si>
  <si>
    <t>EFICACIA ACUMULADA</t>
  </si>
  <si>
    <t>EJE</t>
  </si>
  <si>
    <t>FECHA:  13-02-2017</t>
  </si>
  <si>
    <t xml:space="preserve">FORMULACIÓN                                                                                                                                                                                                                                                                                                                                               </t>
  </si>
  <si>
    <t>SEGUIMIENTO</t>
  </si>
  <si>
    <t>VALOR INICIAL DEL PROYECTO</t>
  </si>
  <si>
    <t>VALOR EJECUTADO A LA FECHA DEL INFORME</t>
  </si>
  <si>
    <t>INDICE DE EJECUCIÓN FINANCIERA</t>
  </si>
  <si>
    <t>EFICIENCIA ACUMULADA</t>
  </si>
  <si>
    <t>PÁGINA: 1 DE 6</t>
  </si>
  <si>
    <t>PÁGINA: 2 DE 6</t>
  </si>
  <si>
    <t>PÁGINA: 3 DE 6</t>
  </si>
  <si>
    <t>PÁGINA: 4 DE 6</t>
  </si>
  <si>
    <t>PÁGINA: 5 DE 6</t>
  </si>
  <si>
    <t>Eje 1: Docencia</t>
  </si>
  <si>
    <t>Componente 2: Oferta Académica de Calidad</t>
  </si>
  <si>
    <t>Fortalecer la oferta académica en programas de pregrado y posgrado pertinentes para el desarrollo economico, social y ambiental de la sociedad regional y nacional.</t>
  </si>
  <si>
    <t>Condiciones Iniciales de Cara a la Acreditación Institucional</t>
  </si>
  <si>
    <t>Evaluación de las condiciones iniciales para la acreditación Institucional.</t>
  </si>
  <si>
    <t>Aseguramiento de Calidad(autoevaluación)</t>
  </si>
  <si>
    <t xml:space="preserve">Coordinador </t>
  </si>
  <si>
    <t>Componente 4: Graduados</t>
  </si>
  <si>
    <t>Fortalecer el vinculo entre la institución y los graduados a traves de estrategias que contrubuyan al desarrollo personal y profesional de los mismos.</t>
  </si>
  <si>
    <t>Participación  y Vinculación del Graduado a la Institución</t>
  </si>
  <si>
    <t xml:space="preserve">No de graduados que participan en actividades de formación (Cursos, seminarios, diplomados, talleres, charlas, entre otros.)                                                                                    *Tasa de ocupacion: (Vinculados/Vacantes)*100                                                                                                                *Tasa de actualizaciòn de la base de datos de graduados </t>
  </si>
  <si>
    <t>Centro de Graduados</t>
  </si>
  <si>
    <t>Coordinador</t>
  </si>
  <si>
    <t>Administración y gestión del servicio de intermediación laboral (bolsa de empleo)</t>
  </si>
  <si>
    <t>Realización del encuentro anual de graduados</t>
  </si>
  <si>
    <t xml:space="preserve">Realización de la ceremonia de imposición de placas </t>
  </si>
  <si>
    <t xml:space="preserve">Mantenimiento SIPEX y sitio web (Actualizacion y seguimiento de graduados) </t>
  </si>
  <si>
    <t>participación redes de oficinas de egresado</t>
  </si>
  <si>
    <t>Las TIC como estrategia de enseñanza Aprendizaje</t>
  </si>
  <si>
    <t xml:space="preserve">*No de programas académicos con metodología virtual, ofertados en @Medellín u otras plataforma                                                 *No de grupos con apoyo a la presencialidad              </t>
  </si>
  <si>
    <t>Virtualidad</t>
  </si>
  <si>
    <t>Componente 3: Permanencia con Calidad Académica</t>
  </si>
  <si>
    <t>Fortalecer de manera integral los estilos de aprendizaje y las competencias académicas con el fin de mejorar el rendimiento de los estudiantes.</t>
  </si>
  <si>
    <t>Apoyo a Procesos de Enseñanza - Aprendizaje</t>
  </si>
  <si>
    <t xml:space="preserve">*No de asignaturas con tutorías académicas               *No de actividades (cursos, diplomados, cartillas, libros, videos o talleres) para fortalecer el proceso de enseñanza                                   *Tasa de deserción estudiantil disminuida                                                               </t>
  </si>
  <si>
    <t>Permanencia</t>
  </si>
  <si>
    <t>Apoyar las estrategia psico-educativa de quédate en colmayor</t>
  </si>
  <si>
    <t>Cobertura</t>
  </si>
  <si>
    <t>No de estudiantes matriculados</t>
  </si>
  <si>
    <t xml:space="preserve">Adquisición de lector de código de barras </t>
  </si>
  <si>
    <t>Apoyos Educativos</t>
  </si>
  <si>
    <t xml:space="preserve">Jefe de biblioteca </t>
  </si>
  <si>
    <t>Adquirir material bibliográfico (Bases de datos)</t>
  </si>
  <si>
    <t>Adquisición de material bibliografico (Adquisición de libros electrónicos)</t>
  </si>
  <si>
    <t>Vicerrectoría Académica</t>
  </si>
  <si>
    <t>Adquirir reactivos, insumos, elementos, entre otros, para fortalecer las realización de las funciones académicas de la Facultad</t>
  </si>
  <si>
    <t>Facultad de Arquitectura e Ingeniería</t>
  </si>
  <si>
    <t>Decano</t>
  </si>
  <si>
    <t>Realizar afiliaciones a asociaciones, agremiaciones, entre otros</t>
  </si>
  <si>
    <t>Realizar el mantenimiento preventivo y correctivo de los equipos que posee la Facultad, con el fin de garantizar su adecuado funcionamiento</t>
  </si>
  <si>
    <t>Facultad de Ciencias de la Salud</t>
  </si>
  <si>
    <t xml:space="preserve">Coordinadora de Laboratorio </t>
  </si>
  <si>
    <t>Membresia para la afiliación a la Red APROBAC</t>
  </si>
  <si>
    <t>Facultad de Administración</t>
  </si>
  <si>
    <t xml:space="preserve">Membresias organizaciones nacionales e internacionales </t>
  </si>
  <si>
    <t>Eje 3: Extensión y Proyección Social</t>
  </si>
  <si>
    <t xml:space="preserve">Componente 1: Extensión Académica </t>
  </si>
  <si>
    <t>Establecer una relación con la comunidad desde el  sector público y privado como proceso de doble vía que permita una instancia superior de pensamiento, con el fin de enriquecer la dinámica académica.</t>
  </si>
  <si>
    <t>Servicios de extensión académica articulados a las facultades y procesos de la institución.</t>
  </si>
  <si>
    <t>No De programas de Extensión y Proyección social implementados(Cursos, Diplomados, aulas multiples con cientificos…)</t>
  </si>
  <si>
    <t>Extensión Académica</t>
  </si>
  <si>
    <t>Servicios de extensión académica articulados a las facultades y procesos de la institución..</t>
  </si>
  <si>
    <t xml:space="preserve">No De estudiantes beneficiados con el centro de lenguas  </t>
  </si>
  <si>
    <t>Extensión(Centro de Lenguas)</t>
  </si>
  <si>
    <t>No De muestras (LACMA)</t>
  </si>
  <si>
    <t>Mantenimiento preventivo y/o correctivo  de los equipos del laboratorio de LACMA</t>
  </si>
  <si>
    <t>LACMA</t>
  </si>
  <si>
    <t>Coordinadora</t>
  </si>
  <si>
    <t>Eje 4: Bienestar Institucional</t>
  </si>
  <si>
    <t>Componente 1: Bienestar Institucional</t>
  </si>
  <si>
    <t xml:space="preserve">Brindar a los miembros de la comunidad institucional, espacios y actividades deportivas, socioeconómicas, culturales, de desarrollo humano y de salud, que contribuyen a potencializar as diferentes dimensiones del ser.
</t>
  </si>
  <si>
    <t>*Promoción Artistica y Cultural                      *Promoción de la Salud y el Desarrollo Humano                 *Promosión Socioeconomica</t>
  </si>
  <si>
    <t xml:space="preserve">*Actividades de promoción artística y cultural, ofertadas                                                     * No de atenciones médicas                          *% de estudiantes con cobertura de la promoción socioeconómica                       *Reglamento para obtención de un único beneficio de promoción socioeconómica               *% de la participación de la poblacion de la Institución en  actividades de promoción de la salud y el desarrollo humano                                                 *No de estudiantes beneficiarios del Programa de Seguridad Alimentaria                         </t>
  </si>
  <si>
    <t xml:space="preserve">No de estudiantes beneficiarios del Programa de Seguridad Alimentaria    </t>
  </si>
  <si>
    <t>Eje 4: Internacionalización</t>
  </si>
  <si>
    <t>Componente 1: Interculturalidad</t>
  </si>
  <si>
    <t>Armonizar los serviicos academicos y administrativos con las tendencias internacionales en materia de educación superior</t>
  </si>
  <si>
    <t>Movilidad</t>
  </si>
  <si>
    <t>No de estudiantes salientes  en actividades académicas</t>
  </si>
  <si>
    <t>Internacionalización</t>
  </si>
  <si>
    <t>Director</t>
  </si>
  <si>
    <t>Cultura de la Internacionalización</t>
  </si>
  <si>
    <t>No. de eventos de capacitación en temas relacionados con internacionalización de la educación superior</t>
  </si>
  <si>
    <t>No de estudiantes entrantes en actividades académicas</t>
  </si>
  <si>
    <t>No de docentes entrantes en actividades académicas</t>
  </si>
  <si>
    <t>No de docentes salientes en actividades académicas</t>
  </si>
  <si>
    <t>Movilidad saliente de Estudiantes</t>
  </si>
  <si>
    <t>Movilidad saliente de docentes</t>
  </si>
  <si>
    <t>Movilidad entrante de estudiantes</t>
  </si>
  <si>
    <t>Movilidad entrante de docentes</t>
  </si>
  <si>
    <t xml:space="preserve">AÑO: 2017                                                                                                                                                                                                                                                                   </t>
  </si>
  <si>
    <t>Bienestar Institucional</t>
  </si>
  <si>
    <t>AÑO: 2017</t>
  </si>
  <si>
    <t>Admisiones, Registro Y control</t>
  </si>
  <si>
    <t>Ceremonia de grados</t>
  </si>
  <si>
    <t>Fortalecer la oferta académica en programas de pregrado y posgrado pertinentes para el desarrollo economico, social y ambiental de la sociedad regional y nacional..</t>
  </si>
  <si>
    <t>Eje 2: Investigación</t>
  </si>
  <si>
    <t>Componente 1: Impacto de las Investigaciones en la Institución</t>
  </si>
  <si>
    <t>Fortalecer el sistema de investigación de la institución</t>
  </si>
  <si>
    <t>Productos derivados de procesos investigativos</t>
  </si>
  <si>
    <t>No. de transferencias: patentes, normas, secretos industriales, entre otros </t>
  </si>
  <si>
    <t>Evaluación de proyectos para la convocatoria y productos de investigación</t>
  </si>
  <si>
    <t>PÁGINA: 6 DE 6</t>
  </si>
  <si>
    <t>Eje 6: Gestión Administrativa y Financiera</t>
  </si>
  <si>
    <t>Componente 3: Gestión Administrativa</t>
  </si>
  <si>
    <t>Adaptar la estructura administrativa a las exigencias modernas de la Educación Superior</t>
  </si>
  <si>
    <t>Planeación Institucional</t>
  </si>
  <si>
    <t>Seguimiento y evaluación a los planes, programas y proyectos de la Institución.</t>
  </si>
  <si>
    <t>Jefe de Planeación y asesor de Proyectos Especiales</t>
  </si>
  <si>
    <t>Gestión de Comunicaciones</t>
  </si>
  <si>
    <t xml:space="preserve">Difusión y promoción de la oferta académica (pregrado, posgrado, extensión) y marca  instituciónal   </t>
  </si>
  <si>
    <t>Componente 5: infraestructura para el Mejoramiento Acadéico y el Bienestar Institucional</t>
  </si>
  <si>
    <t>Mantener la infraestructura física y tecnológica, acorde a las necesidades de calidad y cobertura de la oferta académica de la Institución.</t>
  </si>
  <si>
    <t>* Necesidades fisicas y tecnologiacas para la enseñanza y el aprendizaje *Plataformas y sistemas de información instituconal integradas</t>
  </si>
  <si>
    <t>*Herramientas tecnologicas para la enseñanza incorporadas al desarrollo académico      *Desarrollo de infraestructura tecnológica para la educación               *Sistemas de información integrados (Financiero-Académico), integrados</t>
  </si>
  <si>
    <t xml:space="preserve">Soporte y mantenimiento a los aplicativos Institucionales. </t>
  </si>
  <si>
    <t>Gestión de Tecnología e Informática</t>
  </si>
  <si>
    <t>software de envio de correos masivos)</t>
  </si>
  <si>
    <t>Protección de los productos de investigación (Patentes)</t>
  </si>
  <si>
    <t>Material impreso</t>
  </si>
  <si>
    <t>Eventos con participación institucional</t>
  </si>
  <si>
    <t xml:space="preserve">*No de estudiantes salientes  en actividades académicas                                   *No de docentes salientes en actividades académicas                 </t>
  </si>
  <si>
    <t>Adquirir material bibliográfico (publicaciones periodicas y seriadas)</t>
  </si>
  <si>
    <t xml:space="preserve">Coordinar y gestionar quedate en colmayor para fortalecer de manera integral los estilos de aprendizaje y vacios conceptuales, con el fin de generar permanencia en la Institución </t>
  </si>
  <si>
    <t xml:space="preserve"> Gestionar procesos referidos a la consolidación de informes de autoevaluación de programas e institucional, así como el acompañamiento a la socialización del Proyecto Educativo Institucional, la revisión de los proyectos educativos de Facultad y de programas, en el marco del proceso de aseguramiento de la calidad académica.</t>
  </si>
  <si>
    <t>Diseño y diagramación de las piezas gráficas y animadas que harán parte de los cursos virtuales publicados en la plataforma virtual de aprendizaje</t>
  </si>
  <si>
    <t>Prestación de servicios bibliotecarios                    (Selección y adquisición de material bibliográfico,
procesamiento técnico del material bibliográfico, administración de las bases de datos, organización y mantenimiento de colecciones,
prestación de servicios al público, elaboración y administración de convenios interbibliotecarios, formación de usuarios, inventario de las colecciones.</t>
  </si>
  <si>
    <t>Apoyar a los programas de la facultad de arquitectura, en sus prácticas de docencia e investigación</t>
  </si>
  <si>
    <t xml:space="preserve"> mantenimiento preventivo y/o correctivo</t>
  </si>
  <si>
    <t xml:space="preserve"> Apoyo en la Central de Materiales, y los laboratorios de la Facultad de Ciencias de la Salud y sus procesos de Docencia, Investigación y Extensión.</t>
  </si>
  <si>
    <t xml:space="preserve"> Calibración de equipos</t>
  </si>
  <si>
    <t xml:space="preserve"> Insumos para cursos prácticos de gastronomia</t>
  </si>
  <si>
    <t xml:space="preserve"> Mantenimiento preventivo y correctivo </t>
  </si>
  <si>
    <t>Programación de las clases prácticas en los laboratorios de Gastronomía, 
Programación de los pedidos de materia prima para cada laboratorio, Planear la disponibilidad de los laboratorios según capacidad de ocupación.</t>
  </si>
  <si>
    <t xml:space="preserve">  Configurar el sistema para llevar a cabo las actividades del período académico, Coordinar con las dependencias y facultades todas las actividades académicas plasmadas en el calendario académico, Publicar el calendario académico, Asesorar al aspirante en todo el proceso de admisión verificación de cumplimiento de requisitos, Solicitar al area de comunicación la publicación de los listados de admitidos, Actualizar la información en el sistema Academusoft (horarios,                          calificaciones, homologaciones, asimilaciones, pensum, cancelaciones, graduados).</t>
  </si>
  <si>
    <t>Adquisición de insumos  reactivos</t>
  </si>
  <si>
    <t xml:space="preserve">Desarrollo de proyectos de investigación acordes con las líneas de investigación con pertinencia Institucional, Local, Regional y Nacional.                                </t>
  </si>
  <si>
    <t xml:space="preserve"> Calibración de equipos del laboratorio de LACMA</t>
  </si>
  <si>
    <t xml:space="preserve"> Transporte usado para muestreos, mercadeo, ferias, congresos y asesorias</t>
  </si>
  <si>
    <t>Ensayos y redes de control de calidad externo (auditoria)</t>
  </si>
  <si>
    <t xml:space="preserve"> adquisición de insumos de microbilogia y fisicoquimicos</t>
  </si>
  <si>
    <t xml:space="preserve"> Documentar e implementar procesos de validación de técnicas conforme a los lineamientos ISO 17025 2). Reestructurar los procedimientos y documentación en general del SGC según NTC ISO 9001:2008 y la transición a la versión 2015 de la norma. 3). Actualizar, manejar y realizar seguimiento al plan de mantenimiento de equipos e infraestructura del laboratorio LACMA</t>
  </si>
  <si>
    <t xml:space="preserve">Realizar el seguimiento al plan de calidad correspondiente al área de microbiología en las fases pre, analítica y post-analítica. Con las verificaciones apropiadas. 2). Realizar los diferentes análisis microbiológicos ofertados conforme al Plan de Calidad 3). Revisar los procedimientos, formatos, instructivos, manuales y guías de acuerdo a las recomendaciones de mejora presentadas en los ciclos de auditorías realizados. </t>
  </si>
  <si>
    <t xml:space="preserve"> Implementación de estrategias de aprendizaje que cualifiquen el desempeño académico de los  estudiantes matriculados en los cursos ofrecidos desde el Centro de Lengua</t>
  </si>
  <si>
    <t xml:space="preserve"> Realizar catedra de interculturalidad</t>
  </si>
  <si>
    <t>Atención prioritaria (medica) de la comunidad institucional</t>
  </si>
  <si>
    <t xml:space="preserve"> adquisición de infraestructura para equipos de Video Vigilancia, insumos para TI, Actualización de aplicativos (Arcgis, Spss), Suscripciones Microsoft, Adobe, Vray, Sketchup, Sistema Antivirus.</t>
  </si>
  <si>
    <t xml:space="preserve">Implementos para Medios Audiovisuales </t>
  </si>
  <si>
    <t xml:space="preserve">Diseño y  estrategias de comunicación integral para los diferentes públicos Institucionales. </t>
  </si>
  <si>
    <t>Administración de la  plataforma tecnológica (Sistemas de Información, apoyos educativos, Telecomunicaciones e Informática).</t>
  </si>
  <si>
    <t>Evaluación y seguimiento a los Planes de Mejoramiento resultado de los procesos de autoevaluación, plan indicativo</t>
  </si>
  <si>
    <t xml:space="preserve">Evaluación y seguimiento a los riesgos institucionales, al SNIES, ESPADIES </t>
  </si>
  <si>
    <t xml:space="preserve">            Asesorar el proceso de Planeación y el Banco de Proyectos Institucional</t>
  </si>
  <si>
    <t xml:space="preserve">Formulación y seguimiento a los proyectos dirigidos a la administración Municipal, plan de acción, proyectos de inversión </t>
  </si>
  <si>
    <t>Soporte y asesoría a estudiantes y docentes que utilizan la plataforma virtual moodle</t>
  </si>
  <si>
    <t xml:space="preserve">       Acompañamiento al programa socioeconomico           </t>
  </si>
  <si>
    <t xml:space="preserve"> Aseguramiento de la calidad académica en la institución                                              posibilitando el desarrollo y funcionamiento armónico de la autorregulación institucional, al tiempo que se cumple con las exigencias de calidad de programas académicos e institucional, definidas por las distintas agencias acreditadoras nacionales o internacionales.</t>
  </si>
  <si>
    <t xml:space="preserve">Promoción de los servicios  deportivos, culturales, de desarrollo humano y de salud </t>
  </si>
  <si>
    <t>Adquirir el  servicio de seguridad alimentaria con una empresa o entidad que este en condiciones de cumplir con los aspectos nutricionales, higiénicos y administrativos.</t>
  </si>
  <si>
    <t>Docentes cátedra y ocasionales.</t>
  </si>
  <si>
    <t>Docentes  Extensión - Educación contínua.</t>
  </si>
  <si>
    <t>Apoyar estrategia con @medellin  y  los diferentes procesos de formación de los distintos programas de la Institución en el desarrollo de nuevas competencias que tienen que ver con el uso de las tecnologías de la información y la comunicación (TIC)</t>
  </si>
  <si>
    <t>Acompañamiento al programa de salud y desarrollo humano</t>
  </si>
  <si>
    <t>Programa Media Técnica Laboral</t>
  </si>
  <si>
    <t xml:space="preserve">Estrategias para fortalecer el vínculo entre la Institución y los graduados, que contribuyan al desarrollo personal y profesional de los mismos. </t>
  </si>
  <si>
    <t>Material Publicitario (Agendas)</t>
  </si>
  <si>
    <t>Acompañamiento y ejecuccion de las tutorias academicas de matematicas y calculo quedate en colmayor</t>
  </si>
  <si>
    <t>Realizar coordinación de estrategias de ciencias basicas de quedate en colmayor</t>
  </si>
  <si>
    <t>Apoyar las tutorias academicas de ciencias basicas de quedate en colmayor</t>
  </si>
  <si>
    <t>Pago membresias</t>
  </si>
  <si>
    <t>Angela Gaviria</t>
  </si>
  <si>
    <t>Directiora Centro de Investigación</t>
  </si>
  <si>
    <t xml:space="preserve">                                                   </t>
  </si>
  <si>
    <t>INDICE DE INVERSIÓN FINANCIERA</t>
  </si>
  <si>
    <t>LÍNEA</t>
  </si>
  <si>
    <t>EFICACIA PERIODICA FINAL</t>
  </si>
  <si>
    <t>EFICACIA PONDERADA</t>
  </si>
  <si>
    <t>TOTALES</t>
  </si>
  <si>
    <t>RECURSOS ASIGNADOS</t>
  </si>
  <si>
    <t>RECURSOS EJECUTADOS</t>
  </si>
  <si>
    <t>ÍNDICE DE INVERSIÓN</t>
  </si>
  <si>
    <t>EFICIENCIA PONDERADA</t>
  </si>
  <si>
    <r>
      <rPr>
        <b/>
        <sz val="11"/>
        <color theme="1"/>
        <rFont val="Calibri"/>
        <family val="2"/>
        <scheme val="minor"/>
      </rPr>
      <t>LA EFICACIA PERIODICA FINAL  EN EL PLAN DE ACCION:</t>
    </r>
    <r>
      <rPr>
        <sz val="11"/>
        <color theme="1"/>
        <rFont val="Calibri"/>
        <family val="2"/>
        <scheme val="minor"/>
      </rPr>
      <t xml:space="preserve"> Este indicador nos muestra la proporción del logro de las metas de las actividades de los proyectos de INVERSIÓN.
</t>
    </r>
    <r>
      <rPr>
        <b/>
        <sz val="11"/>
        <color theme="1"/>
        <rFont val="Calibri"/>
        <family val="2"/>
        <scheme val="minor"/>
      </rPr>
      <t xml:space="preserve">LA EFICIENCIA PONDERADA EN EL PLAN DE ACCION: </t>
    </r>
    <r>
      <rPr>
        <sz val="11"/>
        <color theme="1"/>
        <rFont val="Calibri"/>
        <family val="2"/>
        <scheme val="minor"/>
      </rPr>
      <t xml:space="preserve">Este indicador nos muestra la proporción de la utilidad de la inversión de los recursos de los proyectos, en el logro de las metas anteriores.
</t>
    </r>
  </si>
  <si>
    <t>EFICACIA PERIÓDICA</t>
  </si>
  <si>
    <t xml:space="preserve">VALOR EJECUTADO A LA FECHA </t>
  </si>
  <si>
    <t>INDICADORES DE EVALUACIÓN PLAN DE ACCIÓN
CONSOLIDADO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</si>
</sst>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_(&quot;$&quot;\ * \(#,##0.00\);_(&quot;$&quot;\ * &quot;-&quot;??_);_(@_)"/>
    <numFmt numFmtId="165" formatCode="_(* #,##0.00_);_(* \(#,##0.00\);_(* &quot;-&quot;??_);_(@_)"/>
    <numFmt numFmtId="166" formatCode="_(&quot;$&quot;\ * #,##0_);_(&quot;$&quot;\ * \(#,##0\);_(&quot;$&quot;\ * &quot;-&quot;??_);_(@_)"/>
  </numFmts>
  <fonts count="16" x14ac:knownFonts="1">
    <font>
      <sz val="11"/>
      <color theme="1"/>
      <name val="Calibri"/>
      <family val="2"/>
      <scheme val="minor"/>
    </font>
    <font>
      <sz val="12"/>
      <name val="Calibri"/>
      <family val="2"/>
      <scheme val="minor"/>
    </font>
    <font>
      <b/>
      <sz val="12"/>
      <name val="Calibri"/>
      <family val="2"/>
    </font>
    <font>
      <b/>
      <sz val="12"/>
      <name val="Calibri"/>
      <family val="2"/>
      <scheme val="minor"/>
    </font>
    <font>
      <b/>
      <sz val="12"/>
      <color theme="1"/>
      <name val="Calibri"/>
      <family val="2"/>
      <scheme val="minor"/>
    </font>
    <font>
      <b/>
      <sz val="14"/>
      <name val="Calibri"/>
      <family val="2"/>
    </font>
    <font>
      <sz val="11"/>
      <color theme="1"/>
      <name val="Calibri"/>
      <family val="2"/>
      <scheme val="minor"/>
    </font>
    <font>
      <b/>
      <sz val="11"/>
      <color theme="1"/>
      <name val="Calibri"/>
      <family val="2"/>
      <scheme val="minor"/>
    </font>
    <font>
      <sz val="12"/>
      <color theme="1"/>
      <name val="Calibri"/>
      <family val="2"/>
    </font>
    <font>
      <sz val="12"/>
      <name val="Calibri"/>
      <family val="2"/>
    </font>
    <font>
      <sz val="12"/>
      <color theme="1"/>
      <name val="Calibri"/>
      <family val="2"/>
      <scheme val="minor"/>
    </font>
    <font>
      <b/>
      <sz val="9"/>
      <color indexed="81"/>
      <name val="Tahoma"/>
      <family val="2"/>
    </font>
    <font>
      <sz val="9"/>
      <color indexed="81"/>
      <name val="Tahoma"/>
      <family val="2"/>
    </font>
    <font>
      <sz val="12"/>
      <color rgb="FF1C2735"/>
      <name val="Calibri"/>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BFBFBF"/>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cellStyleXfs>
  <cellXfs count="148">
    <xf numFmtId="0" fontId="0" fillId="0" borderId="0" xfId="0"/>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1" fontId="1" fillId="2" borderId="1" xfId="2"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vertical="center" wrapText="1"/>
    </xf>
    <xf numFmtId="9" fontId="1" fillId="2" borderId="1" xfId="2"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1" xfId="0" applyFont="1" applyBorder="1" applyAlignment="1">
      <alignment wrapText="1"/>
    </xf>
    <xf numFmtId="3" fontId="0" fillId="0" borderId="1" xfId="0" applyNumberFormat="1" applyBorder="1" applyAlignment="1">
      <alignment horizontal="center" vertical="center"/>
    </xf>
    <xf numFmtId="0" fontId="8" fillId="0" borderId="1" xfId="0" applyFont="1" applyFill="1" applyBorder="1" applyAlignment="1">
      <alignment horizontal="center" vertical="center" wrapText="1"/>
    </xf>
    <xf numFmtId="166" fontId="1" fillId="2"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9" fontId="9" fillId="2" borderId="1" xfId="2"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0" fillId="0" borderId="14" xfId="0" applyBorder="1" applyAlignment="1">
      <alignment horizontal="center" vertical="center" wrapText="1"/>
    </xf>
    <xf numFmtId="0" fontId="0" fillId="0" borderId="12" xfId="0" applyBorder="1" applyAlignment="1">
      <alignment horizontal="center" vertical="center"/>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3" fontId="10" fillId="0" borderId="12" xfId="0" applyNumberFormat="1" applyFont="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wrapText="1"/>
    </xf>
    <xf numFmtId="9" fontId="0" fillId="0" borderId="1" xfId="2" applyFont="1" applyBorder="1" applyAlignment="1">
      <alignment horizontal="center" vertical="center"/>
    </xf>
    <xf numFmtId="9" fontId="0" fillId="0" borderId="0" xfId="2" applyFont="1" applyAlignment="1">
      <alignment horizontal="center" vertical="center"/>
    </xf>
    <xf numFmtId="9" fontId="0" fillId="2" borderId="1" xfId="2" applyFont="1" applyFill="1" applyBorder="1" applyAlignment="1">
      <alignment horizontal="center" vertical="center"/>
    </xf>
    <xf numFmtId="9" fontId="0" fillId="2" borderId="0" xfId="2" applyFont="1" applyFill="1" applyAlignment="1">
      <alignment horizontal="center" vertical="center"/>
    </xf>
    <xf numFmtId="3" fontId="0" fillId="0" borderId="0" xfId="0" applyNumberFormat="1"/>
    <xf numFmtId="9" fontId="0" fillId="0" borderId="0" xfId="0" applyNumberFormat="1" applyAlignment="1">
      <alignment horizontal="center" vertical="center"/>
    </xf>
    <xf numFmtId="165" fontId="0" fillId="0" borderId="0" xfId="3" applyFont="1" applyAlignment="1">
      <alignment horizontal="center" vertical="center"/>
    </xf>
    <xf numFmtId="9" fontId="10" fillId="0" borderId="1" xfId="2" applyFont="1" applyBorder="1" applyAlignment="1">
      <alignment horizontal="center" vertical="center"/>
    </xf>
    <xf numFmtId="0" fontId="0" fillId="0" borderId="1" xfId="3" applyNumberFormat="1" applyFont="1" applyBorder="1" applyAlignment="1">
      <alignment horizontal="center" vertical="center"/>
    </xf>
    <xf numFmtId="0" fontId="8" fillId="2" borderId="1" xfId="0" applyFont="1" applyFill="1" applyBorder="1" applyAlignment="1">
      <alignment horizontal="left" vertical="center" wrapText="1"/>
    </xf>
    <xf numFmtId="37" fontId="0" fillId="0" borderId="1" xfId="3" applyNumberFormat="1" applyFont="1" applyBorder="1" applyAlignment="1">
      <alignment horizontal="center" vertical="center"/>
    </xf>
    <xf numFmtId="0" fontId="10" fillId="2" borderId="1" xfId="0" applyFont="1" applyFill="1" applyBorder="1" applyAlignment="1">
      <alignment horizontal="center" vertical="center" wrapText="1"/>
    </xf>
    <xf numFmtId="9" fontId="0" fillId="0" borderId="1" xfId="0" applyNumberFormat="1" applyBorder="1" applyAlignment="1">
      <alignment vertical="center"/>
    </xf>
    <xf numFmtId="9" fontId="0" fillId="0" borderId="1" xfId="0" applyNumberFormat="1" applyBorder="1" applyAlignment="1">
      <alignment horizontal="center" vertical="center"/>
    </xf>
    <xf numFmtId="9" fontId="0" fillId="0" borderId="0" xfId="0" applyNumberFormat="1"/>
    <xf numFmtId="9" fontId="10"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0" xfId="0" applyAlignment="1">
      <alignment wrapText="1"/>
    </xf>
    <xf numFmtId="9" fontId="0" fillId="0" borderId="0" xfId="2" applyFont="1"/>
    <xf numFmtId="0" fontId="0" fillId="0" borderId="1" xfId="0" applyFill="1" applyBorder="1" applyAlignment="1">
      <alignment horizontal="center" vertical="center" wrapText="1"/>
    </xf>
    <xf numFmtId="0" fontId="0" fillId="0" borderId="13" xfId="0" applyBorder="1" applyAlignment="1">
      <alignment horizontal="center" vertical="center"/>
    </xf>
    <xf numFmtId="0" fontId="1" fillId="2" borderId="13" xfId="0" applyFont="1" applyFill="1" applyBorder="1" applyAlignment="1">
      <alignment horizontal="center" vertical="center" wrapText="1"/>
    </xf>
    <xf numFmtId="3" fontId="1" fillId="2" borderId="13" xfId="2"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4" xfId="0" applyBorder="1" applyAlignment="1">
      <alignment horizontal="center" vertical="center"/>
    </xf>
    <xf numFmtId="9" fontId="0" fillId="2" borderId="12" xfId="2" applyFont="1" applyFill="1" applyBorder="1" applyAlignment="1">
      <alignment horizontal="center" vertical="center" wrapText="1"/>
    </xf>
    <xf numFmtId="9" fontId="0" fillId="2" borderId="4" xfId="2" applyFont="1" applyFill="1" applyBorder="1" applyAlignment="1">
      <alignment horizontal="center" vertical="center" wrapText="1"/>
    </xf>
    <xf numFmtId="9" fontId="0" fillId="0" borderId="12" xfId="0" applyNumberFormat="1" applyBorder="1" applyAlignment="1">
      <alignment horizontal="center" vertical="center"/>
    </xf>
    <xf numFmtId="9" fontId="0" fillId="0" borderId="4" xfId="0" applyNumberFormat="1" applyBorder="1" applyAlignment="1">
      <alignment horizontal="center" vertical="center"/>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4" xfId="0" applyBorder="1" applyAlignment="1">
      <alignment horizontal="center" wrapText="1"/>
    </xf>
    <xf numFmtId="0" fontId="2" fillId="3"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1" xfId="0"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applyAlignment="1">
      <alignment horizontal="center" vertical="center" wrapText="1"/>
    </xf>
    <xf numFmtId="0" fontId="2"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4" xfId="0" applyFont="1" applyFill="1" applyBorder="1" applyAlignment="1">
      <alignment vertical="center" wrapText="1"/>
    </xf>
    <xf numFmtId="3" fontId="0" fillId="0" borderId="12" xfId="0" applyNumberFormat="1" applyBorder="1" applyAlignment="1">
      <alignment horizontal="center" vertical="center"/>
    </xf>
    <xf numFmtId="0" fontId="0" fillId="0" borderId="13" xfId="0" applyBorder="1" applyAlignment="1"/>
    <xf numFmtId="0" fontId="0" fillId="0" borderId="4" xfId="0" applyBorder="1" applyAlignment="1"/>
    <xf numFmtId="0" fontId="0" fillId="0" borderId="12" xfId="0" applyBorder="1" applyAlignment="1">
      <alignment vertical="center" wrapText="1"/>
    </xf>
    <xf numFmtId="0" fontId="0" fillId="0" borderId="13" xfId="0" applyBorder="1" applyAlignment="1">
      <alignment vertical="center" wrapText="1"/>
    </xf>
    <xf numFmtId="0" fontId="0" fillId="0" borderId="4" xfId="0" applyBorder="1" applyAlignment="1">
      <alignment vertical="center" wrapText="1"/>
    </xf>
    <xf numFmtId="3" fontId="1" fillId="2" borderId="12" xfId="2" applyNumberFormat="1" applyFont="1" applyFill="1" applyBorder="1" applyAlignment="1">
      <alignment horizontal="center" vertical="center" wrapText="1"/>
    </xf>
    <xf numFmtId="9" fontId="4" fillId="2" borderId="2" xfId="0" applyNumberFormat="1" applyFont="1" applyFill="1" applyBorder="1" applyAlignment="1">
      <alignment horizontal="center" vertical="center"/>
    </xf>
    <xf numFmtId="9" fontId="4" fillId="2" borderId="5" xfId="0" applyNumberFormat="1" applyFont="1" applyFill="1" applyBorder="1" applyAlignment="1">
      <alignment horizontal="center" vertical="center"/>
    </xf>
    <xf numFmtId="0" fontId="7" fillId="2" borderId="2" xfId="0" applyFont="1" applyFill="1" applyBorder="1" applyAlignment="1">
      <alignment horizontal="left" vertical="center"/>
    </xf>
    <xf numFmtId="0" fontId="7" fillId="2" borderId="5"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164" fontId="4" fillId="2" borderId="2" xfId="1" applyFont="1" applyFill="1" applyBorder="1" applyAlignment="1">
      <alignment horizontal="left" vertical="center"/>
    </xf>
    <xf numFmtId="164" fontId="4" fillId="2" borderId="5" xfId="1" applyFont="1" applyFill="1" applyBorder="1" applyAlignment="1">
      <alignment horizontal="left" vertical="center"/>
    </xf>
    <xf numFmtId="0" fontId="0" fillId="0" borderId="12" xfId="0" applyBorder="1" applyAlignment="1">
      <alignment horizontal="center" vertical="center" wrapText="1"/>
    </xf>
    <xf numFmtId="0" fontId="0" fillId="0" borderId="4" xfId="0" applyBorder="1" applyAlignment="1">
      <alignment horizontal="center" vertical="center" wrapText="1"/>
    </xf>
    <xf numFmtId="3" fontId="0" fillId="0" borderId="13" xfId="0" applyNumberFormat="1" applyBorder="1" applyAlignment="1">
      <alignment horizontal="center" vertical="center"/>
    </xf>
    <xf numFmtId="3" fontId="0" fillId="0" borderId="4" xfId="0" applyNumberFormat="1" applyBorder="1" applyAlignment="1">
      <alignment horizontal="center" vertical="center"/>
    </xf>
    <xf numFmtId="0" fontId="0" fillId="0" borderId="13" xfId="0" applyBorder="1" applyAlignment="1">
      <alignment horizontal="center" vertical="center" wrapText="1"/>
    </xf>
    <xf numFmtId="3" fontId="1" fillId="2" borderId="4" xfId="2"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9" fontId="0" fillId="0" borderId="12" xfId="2" applyFont="1" applyBorder="1" applyAlignment="1">
      <alignment horizontal="center" vertical="center"/>
    </xf>
    <xf numFmtId="9" fontId="0" fillId="0" borderId="13" xfId="2" applyFont="1" applyBorder="1" applyAlignment="1">
      <alignment horizontal="center" vertical="center"/>
    </xf>
    <xf numFmtId="9" fontId="0" fillId="0" borderId="4" xfId="2" applyFont="1" applyBorder="1" applyAlignment="1">
      <alignment horizontal="center" vertical="center"/>
    </xf>
    <xf numFmtId="9" fontId="0" fillId="0" borderId="13" xfId="0" applyNumberFormat="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3" fontId="10" fillId="0" borderId="12"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horizontal="center" vertical="center"/>
    </xf>
    <xf numFmtId="0" fontId="10" fillId="0" borderId="13" xfId="0" applyFont="1" applyBorder="1" applyAlignment="1"/>
    <xf numFmtId="0" fontId="0" fillId="0" borderId="6" xfId="0" applyBorder="1" applyAlignment="1">
      <alignment wrapText="1"/>
    </xf>
    <xf numFmtId="0" fontId="0" fillId="0" borderId="7" xfId="0" applyBorder="1" applyAlignment="1"/>
    <xf numFmtId="0" fontId="0" fillId="0" borderId="8" xfId="0" applyBorder="1" applyAlignment="1"/>
    <xf numFmtId="0" fontId="0" fillId="0" borderId="14" xfId="0" applyBorder="1" applyAlignment="1"/>
    <xf numFmtId="0" fontId="0" fillId="0" borderId="0" xfId="0" applyBorder="1" applyAlignment="1"/>
    <xf numFmtId="0" fontId="0" fillId="0" borderId="15" xfId="0" applyBorder="1" applyAlignment="1"/>
    <xf numFmtId="0" fontId="0" fillId="0" borderId="9" xfId="0" applyBorder="1" applyAlignment="1"/>
    <xf numFmtId="0" fontId="0" fillId="0" borderId="10" xfId="0" applyBorder="1" applyAlignment="1"/>
    <xf numFmtId="0" fontId="0" fillId="0" borderId="11" xfId="0" applyBorder="1" applyAlignment="1"/>
    <xf numFmtId="0" fontId="7" fillId="0" borderId="1" xfId="0" applyFont="1" applyBorder="1" applyAlignment="1">
      <alignment horizontal="center" vertical="center" wrapText="1"/>
    </xf>
    <xf numFmtId="166" fontId="0" fillId="0" borderId="2" xfId="0" applyNumberFormat="1" applyBorder="1" applyAlignment="1">
      <alignment horizontal="center" vertical="center"/>
    </xf>
    <xf numFmtId="0" fontId="0" fillId="0" borderId="5" xfId="0" applyBorder="1" applyAlignment="1">
      <alignment horizontal="center" vertical="center"/>
    </xf>
    <xf numFmtId="166" fontId="0" fillId="0" borderId="1" xfId="0" applyNumberFormat="1" applyBorder="1" applyAlignment="1">
      <alignment horizontal="center" vertical="center"/>
    </xf>
    <xf numFmtId="9" fontId="0" fillId="0" borderId="2" xfId="2" applyFont="1" applyBorder="1" applyAlignment="1">
      <alignment horizontal="right" vertical="center"/>
    </xf>
    <xf numFmtId="9" fontId="0" fillId="0" borderId="5" xfId="2" applyFont="1" applyBorder="1" applyAlignment="1">
      <alignment horizontal="right" vertical="center"/>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9526</xdr:colOff>
      <xdr:row>1</xdr:row>
      <xdr:rowOff>57150</xdr:rowOff>
    </xdr:from>
    <xdr:to>
      <xdr:col>1</xdr:col>
      <xdr:colOff>1257300</xdr:colOff>
      <xdr:row>3</xdr:row>
      <xdr:rowOff>104775</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771526" y="247650"/>
          <a:ext cx="1247774" cy="42862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5"/>
  <sheetViews>
    <sheetView topLeftCell="A7" zoomScale="70" zoomScaleNormal="70" workbookViewId="0">
      <pane xSplit="5" ySplit="1" topLeftCell="F10" activePane="bottomRight" state="frozen"/>
      <selection activeCell="A7" sqref="A7"/>
      <selection pane="topRight" activeCell="F7" sqref="F7"/>
      <selection pane="bottomLeft" activeCell="A8" sqref="A8"/>
      <selection pane="bottomRight" activeCell="I18" sqref="I18"/>
    </sheetView>
  </sheetViews>
  <sheetFormatPr baseColWidth="10" defaultRowHeight="15" x14ac:dyDescent="0.25"/>
  <cols>
    <col min="2" max="2" width="13.7109375" customWidth="1"/>
    <col min="3" max="3" width="13.140625" customWidth="1"/>
    <col min="4" max="4" width="17.28515625" customWidth="1"/>
    <col min="5" max="5" width="23.7109375" customWidth="1"/>
    <col min="6" max="6" width="15.42578125" customWidth="1"/>
    <col min="7" max="7" width="15.5703125" customWidth="1"/>
    <col min="8" max="8" width="19.7109375" customWidth="1"/>
    <col min="9" max="9" width="32" customWidth="1"/>
    <col min="10" max="10" width="15" customWidth="1"/>
    <col min="11" max="11" width="17.28515625" customWidth="1"/>
    <col min="12" max="12" width="16.140625" customWidth="1"/>
    <col min="13" max="13" width="16.28515625" customWidth="1"/>
    <col min="14" max="14" width="19.7109375" customWidth="1"/>
    <col min="15" max="15" width="15.85546875" customWidth="1"/>
    <col min="16" max="16" width="14.85546875" customWidth="1"/>
    <col min="17" max="19" width="15.42578125" customWidth="1"/>
    <col min="20" max="20" width="15.7109375" customWidth="1"/>
  </cols>
  <sheetData>
    <row r="1" spans="1:20" ht="35.25" customHeight="1" x14ac:dyDescent="0.25">
      <c r="A1" s="76"/>
      <c r="B1" s="77"/>
      <c r="C1" s="77"/>
      <c r="D1" s="77"/>
      <c r="E1" s="77"/>
      <c r="F1" s="78"/>
      <c r="G1" s="82" t="s">
        <v>10</v>
      </c>
      <c r="H1" s="82"/>
      <c r="I1" s="82"/>
      <c r="J1" s="82"/>
      <c r="K1" s="82"/>
      <c r="L1" s="82"/>
      <c r="M1" s="82"/>
      <c r="N1" s="82"/>
      <c r="O1" s="82"/>
      <c r="P1" s="82"/>
      <c r="Q1" s="82"/>
      <c r="R1" s="82"/>
      <c r="S1" s="82"/>
      <c r="T1" s="82"/>
    </row>
    <row r="2" spans="1:20" ht="37.5" customHeight="1" x14ac:dyDescent="0.25">
      <c r="A2" s="79"/>
      <c r="B2" s="80"/>
      <c r="C2" s="80"/>
      <c r="D2" s="80"/>
      <c r="E2" s="80"/>
      <c r="F2" s="81"/>
      <c r="G2" s="83" t="s">
        <v>14</v>
      </c>
      <c r="H2" s="84"/>
      <c r="I2" s="83" t="s">
        <v>22</v>
      </c>
      <c r="J2" s="85"/>
      <c r="K2" s="83" t="s">
        <v>29</v>
      </c>
      <c r="L2" s="86"/>
      <c r="M2" s="86"/>
      <c r="N2" s="86"/>
      <c r="O2" s="86"/>
      <c r="P2" s="86"/>
      <c r="Q2" s="86"/>
      <c r="R2" s="86"/>
      <c r="S2" s="86"/>
      <c r="T2" s="86"/>
    </row>
    <row r="3" spans="1:20" ht="15.75" customHeight="1" x14ac:dyDescent="0.25">
      <c r="A3" s="87" t="s">
        <v>114</v>
      </c>
      <c r="B3" s="87"/>
      <c r="C3" s="87"/>
      <c r="D3" s="87"/>
      <c r="E3" s="87"/>
      <c r="F3" s="87"/>
      <c r="G3" s="87"/>
      <c r="H3" s="87"/>
      <c r="I3" s="87"/>
      <c r="J3" s="87"/>
      <c r="K3" s="87"/>
      <c r="L3" s="87"/>
      <c r="M3" s="87"/>
      <c r="N3" s="87"/>
      <c r="O3" s="87"/>
      <c r="P3" s="87"/>
      <c r="Q3" s="87"/>
      <c r="R3" s="87"/>
      <c r="S3" s="87"/>
      <c r="T3" s="87"/>
    </row>
    <row r="4" spans="1:20" ht="15.75" customHeight="1" x14ac:dyDescent="0.25">
      <c r="A4" s="87"/>
      <c r="B4" s="87"/>
      <c r="C4" s="87"/>
      <c r="D4" s="87"/>
      <c r="E4" s="87"/>
      <c r="F4" s="87"/>
      <c r="G4" s="87"/>
      <c r="H4" s="87"/>
      <c r="I4" s="87"/>
      <c r="J4" s="87"/>
      <c r="K4" s="87"/>
      <c r="L4" s="87"/>
      <c r="M4" s="87"/>
      <c r="N4" s="87"/>
      <c r="O4" s="87"/>
      <c r="P4" s="87"/>
      <c r="Q4" s="87"/>
      <c r="R4" s="87"/>
      <c r="S4" s="87"/>
      <c r="T4" s="87"/>
    </row>
    <row r="5" spans="1:20" ht="15.75" customHeight="1" x14ac:dyDescent="0.25">
      <c r="A5" s="87"/>
      <c r="B5" s="87"/>
      <c r="C5" s="87"/>
      <c r="D5" s="87"/>
      <c r="E5" s="87"/>
      <c r="F5" s="87"/>
      <c r="G5" s="87"/>
      <c r="H5" s="87"/>
      <c r="I5" s="87"/>
      <c r="J5" s="87"/>
      <c r="K5" s="87"/>
      <c r="L5" s="87"/>
      <c r="M5" s="87"/>
      <c r="N5" s="87"/>
      <c r="O5" s="87"/>
      <c r="P5" s="87"/>
      <c r="Q5" s="87"/>
      <c r="R5" s="87"/>
      <c r="S5" s="87"/>
      <c r="T5" s="87"/>
    </row>
    <row r="6" spans="1:20" ht="15.75" customHeight="1" x14ac:dyDescent="0.25">
      <c r="A6" s="75" t="s">
        <v>23</v>
      </c>
      <c r="B6" s="75"/>
      <c r="C6" s="75"/>
      <c r="D6" s="75"/>
      <c r="E6" s="75"/>
      <c r="F6" s="75"/>
      <c r="G6" s="75"/>
      <c r="H6" s="75"/>
      <c r="I6" s="75"/>
      <c r="J6" s="75"/>
      <c r="K6" s="75"/>
      <c r="L6" s="75"/>
      <c r="M6" s="75"/>
      <c r="N6" s="75"/>
      <c r="O6" s="75"/>
      <c r="P6" s="75" t="s">
        <v>24</v>
      </c>
      <c r="Q6" s="75"/>
      <c r="R6" s="75"/>
      <c r="S6" s="75"/>
      <c r="T6" s="75"/>
    </row>
    <row r="7" spans="1:20" ht="63" x14ac:dyDescent="0.25">
      <c r="A7" s="1" t="s">
        <v>0</v>
      </c>
      <c r="B7" s="1" t="s">
        <v>1</v>
      </c>
      <c r="C7" s="1" t="s">
        <v>2</v>
      </c>
      <c r="D7" s="1" t="s">
        <v>21</v>
      </c>
      <c r="E7" s="1" t="s">
        <v>3</v>
      </c>
      <c r="F7" s="1" t="s">
        <v>9</v>
      </c>
      <c r="G7" s="1" t="s">
        <v>4</v>
      </c>
      <c r="H7" s="1" t="s">
        <v>6</v>
      </c>
      <c r="I7" s="1" t="s">
        <v>5</v>
      </c>
      <c r="J7" s="3" t="s">
        <v>11</v>
      </c>
      <c r="K7" s="1" t="s">
        <v>8</v>
      </c>
      <c r="L7" s="1" t="s">
        <v>13</v>
      </c>
      <c r="M7" s="1" t="s">
        <v>12</v>
      </c>
      <c r="N7" s="2" t="s">
        <v>7</v>
      </c>
      <c r="O7" s="2" t="s">
        <v>15</v>
      </c>
      <c r="P7" s="4" t="s">
        <v>17</v>
      </c>
      <c r="Q7" s="4" t="s">
        <v>16</v>
      </c>
      <c r="R7" s="4" t="s">
        <v>18</v>
      </c>
      <c r="S7" s="4" t="s">
        <v>19</v>
      </c>
      <c r="T7" s="1" t="s">
        <v>20</v>
      </c>
    </row>
    <row r="8" spans="1:20" ht="236.25" customHeight="1" x14ac:dyDescent="0.25">
      <c r="A8" s="62">
        <v>1</v>
      </c>
      <c r="B8" s="62">
        <v>2017000523</v>
      </c>
      <c r="C8" s="70">
        <v>160544</v>
      </c>
      <c r="D8" s="70" t="s">
        <v>34</v>
      </c>
      <c r="E8" s="70" t="s">
        <v>35</v>
      </c>
      <c r="F8" s="70" t="s">
        <v>36</v>
      </c>
      <c r="G8" s="70" t="s">
        <v>37</v>
      </c>
      <c r="H8" s="70" t="s">
        <v>38</v>
      </c>
      <c r="I8" s="7" t="s">
        <v>180</v>
      </c>
      <c r="J8" s="97">
        <v>192555485</v>
      </c>
      <c r="K8" s="8">
        <v>1</v>
      </c>
      <c r="L8" s="24">
        <v>1</v>
      </c>
      <c r="M8" s="9">
        <v>1</v>
      </c>
      <c r="N8" s="9" t="s">
        <v>39</v>
      </c>
      <c r="O8" s="9" t="s">
        <v>40</v>
      </c>
      <c r="P8" s="5">
        <v>1</v>
      </c>
      <c r="Q8" s="5">
        <v>1</v>
      </c>
      <c r="R8" s="5">
        <v>1</v>
      </c>
      <c r="S8" s="40">
        <f>P8/K8</f>
        <v>1</v>
      </c>
      <c r="T8" s="51">
        <f t="shared" ref="T8:T20" si="0">R8/M8</f>
        <v>1</v>
      </c>
    </row>
    <row r="9" spans="1:20" ht="207" customHeight="1" x14ac:dyDescent="0.25">
      <c r="A9" s="63"/>
      <c r="B9" s="63"/>
      <c r="C9" s="71"/>
      <c r="D9" s="71"/>
      <c r="E9" s="71"/>
      <c r="F9" s="71"/>
      <c r="G9" s="71"/>
      <c r="H9" s="71"/>
      <c r="I9" s="7" t="s">
        <v>148</v>
      </c>
      <c r="J9" s="111"/>
      <c r="K9" s="8">
        <v>3</v>
      </c>
      <c r="L9" s="24">
        <v>2</v>
      </c>
      <c r="M9" s="9">
        <v>3</v>
      </c>
      <c r="N9" s="9" t="s">
        <v>39</v>
      </c>
      <c r="O9" s="9" t="s">
        <v>40</v>
      </c>
      <c r="P9" s="5">
        <v>3</v>
      </c>
      <c r="Q9" s="5">
        <v>2</v>
      </c>
      <c r="R9" s="5">
        <v>3</v>
      </c>
      <c r="S9" s="40">
        <f>P9/K9</f>
        <v>1</v>
      </c>
      <c r="T9" s="51">
        <f t="shared" si="0"/>
        <v>1</v>
      </c>
    </row>
    <row r="10" spans="1:20" ht="105.75" customHeight="1" x14ac:dyDescent="0.25">
      <c r="A10" s="62">
        <v>2</v>
      </c>
      <c r="B10" s="62">
        <v>201751015</v>
      </c>
      <c r="C10" s="70">
        <v>160544</v>
      </c>
      <c r="D10" s="70" t="s">
        <v>34</v>
      </c>
      <c r="E10" s="70" t="s">
        <v>41</v>
      </c>
      <c r="F10" s="70" t="s">
        <v>42</v>
      </c>
      <c r="G10" s="70" t="s">
        <v>43</v>
      </c>
      <c r="H10" s="70" t="s">
        <v>44</v>
      </c>
      <c r="I10" s="7" t="s">
        <v>188</v>
      </c>
      <c r="J10" s="97">
        <v>117081744</v>
      </c>
      <c r="K10" s="8">
        <v>1</v>
      </c>
      <c r="L10" s="10">
        <v>1</v>
      </c>
      <c r="M10" s="6">
        <v>1</v>
      </c>
      <c r="N10" s="10" t="s">
        <v>45</v>
      </c>
      <c r="O10" s="11" t="s">
        <v>46</v>
      </c>
      <c r="P10" s="5">
        <v>1</v>
      </c>
      <c r="Q10" s="5">
        <v>1</v>
      </c>
      <c r="R10" s="5">
        <v>1</v>
      </c>
      <c r="S10" s="41">
        <f>P10/K10</f>
        <v>1</v>
      </c>
      <c r="T10" s="51">
        <f t="shared" si="0"/>
        <v>1</v>
      </c>
    </row>
    <row r="11" spans="1:20" ht="45" x14ac:dyDescent="0.25">
      <c r="A11" s="92"/>
      <c r="B11" s="92"/>
      <c r="C11" s="92"/>
      <c r="D11" s="92"/>
      <c r="E11" s="92"/>
      <c r="F11" s="92"/>
      <c r="G11" s="92"/>
      <c r="H11" s="92"/>
      <c r="I11" s="10" t="s">
        <v>47</v>
      </c>
      <c r="J11" s="92"/>
      <c r="K11" s="5">
        <v>0</v>
      </c>
      <c r="L11" s="5">
        <v>1</v>
      </c>
      <c r="M11" s="5">
        <v>1</v>
      </c>
      <c r="N11" s="10" t="s">
        <v>45</v>
      </c>
      <c r="O11" s="11" t="s">
        <v>46</v>
      </c>
      <c r="P11" s="5">
        <v>0</v>
      </c>
      <c r="Q11" s="5">
        <v>1</v>
      </c>
      <c r="R11" s="5">
        <v>1</v>
      </c>
      <c r="S11" s="40">
        <v>0</v>
      </c>
      <c r="T11" s="51">
        <f t="shared" si="0"/>
        <v>1</v>
      </c>
    </row>
    <row r="12" spans="1:20" ht="30" x14ac:dyDescent="0.25">
      <c r="A12" s="92"/>
      <c r="B12" s="92"/>
      <c r="C12" s="92"/>
      <c r="D12" s="92"/>
      <c r="E12" s="92"/>
      <c r="F12" s="92"/>
      <c r="G12" s="92"/>
      <c r="H12" s="92"/>
      <c r="I12" s="10" t="s">
        <v>48</v>
      </c>
      <c r="J12" s="92"/>
      <c r="K12" s="5">
        <v>0</v>
      </c>
      <c r="L12" s="5">
        <v>1</v>
      </c>
      <c r="M12" s="5">
        <v>1</v>
      </c>
      <c r="N12" s="10" t="s">
        <v>45</v>
      </c>
      <c r="O12" s="11" t="s">
        <v>46</v>
      </c>
      <c r="P12" s="5">
        <v>0</v>
      </c>
      <c r="Q12" s="5">
        <v>1</v>
      </c>
      <c r="R12" s="5">
        <v>1</v>
      </c>
      <c r="S12" s="40">
        <v>0</v>
      </c>
      <c r="T12" s="51">
        <f t="shared" si="0"/>
        <v>1</v>
      </c>
    </row>
    <row r="13" spans="1:20" ht="30" x14ac:dyDescent="0.25">
      <c r="A13" s="92"/>
      <c r="B13" s="92"/>
      <c r="C13" s="92"/>
      <c r="D13" s="92"/>
      <c r="E13" s="92"/>
      <c r="F13" s="92"/>
      <c r="G13" s="92"/>
      <c r="H13" s="92"/>
      <c r="I13" s="10" t="s">
        <v>49</v>
      </c>
      <c r="J13" s="92"/>
      <c r="K13" s="5">
        <v>1</v>
      </c>
      <c r="L13" s="5">
        <v>1</v>
      </c>
      <c r="M13" s="5">
        <v>2</v>
      </c>
      <c r="N13" s="10" t="s">
        <v>45</v>
      </c>
      <c r="O13" s="11" t="s">
        <v>46</v>
      </c>
      <c r="P13" s="5">
        <v>1</v>
      </c>
      <c r="Q13" s="5">
        <v>1</v>
      </c>
      <c r="R13" s="5">
        <v>2</v>
      </c>
      <c r="S13" s="40">
        <f>P13/K13</f>
        <v>1</v>
      </c>
      <c r="T13" s="51">
        <f t="shared" si="0"/>
        <v>1</v>
      </c>
    </row>
    <row r="14" spans="1:20" ht="30" x14ac:dyDescent="0.25">
      <c r="A14" s="92"/>
      <c r="B14" s="92"/>
      <c r="C14" s="92"/>
      <c r="D14" s="92"/>
      <c r="E14" s="92"/>
      <c r="F14" s="92"/>
      <c r="G14" s="92"/>
      <c r="H14" s="92"/>
      <c r="I14" s="25" t="s">
        <v>141</v>
      </c>
      <c r="J14" s="92"/>
      <c r="K14" s="5">
        <v>1</v>
      </c>
      <c r="L14" s="5">
        <v>1</v>
      </c>
      <c r="M14" s="5">
        <v>1</v>
      </c>
      <c r="N14" s="10" t="s">
        <v>45</v>
      </c>
      <c r="O14" s="11" t="s">
        <v>46</v>
      </c>
      <c r="P14" s="5">
        <v>1</v>
      </c>
      <c r="Q14" s="5">
        <v>1</v>
      </c>
      <c r="R14" s="5">
        <v>1</v>
      </c>
      <c r="S14" s="40">
        <f>P14/K14</f>
        <v>1</v>
      </c>
      <c r="T14" s="51">
        <f t="shared" si="0"/>
        <v>1</v>
      </c>
    </row>
    <row r="15" spans="1:20" ht="60.75" customHeight="1" x14ac:dyDescent="0.25">
      <c r="A15" s="92"/>
      <c r="B15" s="92"/>
      <c r="C15" s="92"/>
      <c r="D15" s="92"/>
      <c r="E15" s="92"/>
      <c r="F15" s="92"/>
      <c r="G15" s="92"/>
      <c r="H15" s="92"/>
      <c r="I15" s="10" t="s">
        <v>189</v>
      </c>
      <c r="J15" s="92"/>
      <c r="K15" s="35">
        <v>0</v>
      </c>
      <c r="L15" s="5">
        <v>1200</v>
      </c>
      <c r="M15" s="5">
        <v>1200</v>
      </c>
      <c r="N15" s="10" t="s">
        <v>45</v>
      </c>
      <c r="O15" s="11" t="s">
        <v>46</v>
      </c>
      <c r="P15" s="5">
        <v>0</v>
      </c>
      <c r="Q15" s="5">
        <v>1200</v>
      </c>
      <c r="R15" s="5">
        <v>1200</v>
      </c>
      <c r="S15" s="40">
        <v>0</v>
      </c>
      <c r="T15" s="51">
        <f t="shared" si="0"/>
        <v>1</v>
      </c>
    </row>
    <row r="16" spans="1:20" ht="63" customHeight="1" x14ac:dyDescent="0.25">
      <c r="A16" s="92"/>
      <c r="B16" s="92"/>
      <c r="C16" s="92"/>
      <c r="D16" s="92"/>
      <c r="E16" s="92"/>
      <c r="F16" s="92"/>
      <c r="G16" s="92"/>
      <c r="H16" s="92"/>
      <c r="I16" s="37" t="s">
        <v>50</v>
      </c>
      <c r="J16" s="92"/>
      <c r="K16" s="5">
        <v>2</v>
      </c>
      <c r="L16" s="26">
        <v>2</v>
      </c>
      <c r="M16" s="5">
        <v>2</v>
      </c>
      <c r="N16" s="10" t="s">
        <v>45</v>
      </c>
      <c r="O16" s="11" t="s">
        <v>46</v>
      </c>
      <c r="P16" s="5">
        <v>0</v>
      </c>
      <c r="Q16" s="5">
        <v>0</v>
      </c>
      <c r="R16" s="5">
        <v>0</v>
      </c>
      <c r="S16" s="40">
        <f t="shared" ref="S16:S27" si="1">P16/K16</f>
        <v>0</v>
      </c>
      <c r="T16" s="51">
        <f t="shared" si="0"/>
        <v>0</v>
      </c>
    </row>
    <row r="17" spans="1:20" ht="63.75" customHeight="1" x14ac:dyDescent="0.25">
      <c r="A17" s="93"/>
      <c r="B17" s="93"/>
      <c r="C17" s="93"/>
      <c r="D17" s="93"/>
      <c r="E17" s="93"/>
      <c r="F17" s="93"/>
      <c r="G17" s="93"/>
      <c r="H17" s="93"/>
      <c r="I17" s="10" t="s">
        <v>51</v>
      </c>
      <c r="J17" s="93"/>
      <c r="K17" s="5">
        <v>2</v>
      </c>
      <c r="L17" s="5">
        <v>2</v>
      </c>
      <c r="M17" s="5">
        <v>2</v>
      </c>
      <c r="N17" s="10" t="s">
        <v>45</v>
      </c>
      <c r="O17" s="11" t="s">
        <v>46</v>
      </c>
      <c r="P17" s="5">
        <v>2</v>
      </c>
      <c r="Q17" s="5">
        <v>2</v>
      </c>
      <c r="R17" s="5">
        <v>2</v>
      </c>
      <c r="S17" s="40">
        <f t="shared" si="1"/>
        <v>1</v>
      </c>
      <c r="T17" s="51">
        <f t="shared" si="0"/>
        <v>1</v>
      </c>
    </row>
    <row r="18" spans="1:20" ht="186" customHeight="1" x14ac:dyDescent="0.25">
      <c r="A18" s="62">
        <v>3</v>
      </c>
      <c r="B18" s="62">
        <v>201751025</v>
      </c>
      <c r="C18" s="70">
        <v>160547</v>
      </c>
      <c r="D18" s="70" t="s">
        <v>34</v>
      </c>
      <c r="E18" s="94" t="s">
        <v>35</v>
      </c>
      <c r="F18" s="70" t="s">
        <v>36</v>
      </c>
      <c r="G18" s="70" t="s">
        <v>52</v>
      </c>
      <c r="H18" s="88" t="s">
        <v>53</v>
      </c>
      <c r="I18" s="10" t="s">
        <v>185</v>
      </c>
      <c r="J18" s="91">
        <v>109490416</v>
      </c>
      <c r="K18" s="5">
        <v>1</v>
      </c>
      <c r="L18" s="5">
        <v>1</v>
      </c>
      <c r="M18" s="5">
        <v>1</v>
      </c>
      <c r="N18" s="13" t="s">
        <v>54</v>
      </c>
      <c r="O18" s="11" t="s">
        <v>46</v>
      </c>
      <c r="P18" s="5">
        <v>1</v>
      </c>
      <c r="Q18" s="5">
        <v>1</v>
      </c>
      <c r="R18" s="5">
        <v>1</v>
      </c>
      <c r="S18" s="40">
        <f t="shared" si="1"/>
        <v>1</v>
      </c>
      <c r="T18" s="51">
        <f t="shared" si="0"/>
        <v>1</v>
      </c>
    </row>
    <row r="19" spans="1:20" ht="232.5" customHeight="1" x14ac:dyDescent="0.25">
      <c r="A19" s="59"/>
      <c r="B19" s="59"/>
      <c r="C19" s="60"/>
      <c r="D19" s="60"/>
      <c r="E19" s="95"/>
      <c r="F19" s="60"/>
      <c r="G19" s="60"/>
      <c r="H19" s="89"/>
      <c r="I19" s="10" t="s">
        <v>149</v>
      </c>
      <c r="J19" s="59"/>
      <c r="K19" s="5">
        <v>1</v>
      </c>
      <c r="L19" s="5">
        <v>1</v>
      </c>
      <c r="M19" s="5">
        <v>1</v>
      </c>
      <c r="N19" s="13" t="s">
        <v>54</v>
      </c>
      <c r="O19" s="11" t="s">
        <v>46</v>
      </c>
      <c r="P19" s="5">
        <v>1</v>
      </c>
      <c r="Q19" s="5">
        <v>1</v>
      </c>
      <c r="R19" s="5">
        <v>1</v>
      </c>
      <c r="S19" s="40">
        <f t="shared" si="1"/>
        <v>1</v>
      </c>
      <c r="T19" s="51">
        <f t="shared" si="0"/>
        <v>1</v>
      </c>
    </row>
    <row r="20" spans="1:20" ht="152.25" customHeight="1" x14ac:dyDescent="0.25">
      <c r="A20" s="63"/>
      <c r="B20" s="63"/>
      <c r="C20" s="71"/>
      <c r="D20" s="71"/>
      <c r="E20" s="96"/>
      <c r="F20" s="71"/>
      <c r="G20" s="71"/>
      <c r="H20" s="90"/>
      <c r="I20" s="10" t="s">
        <v>178</v>
      </c>
      <c r="J20" s="63"/>
      <c r="K20" s="5">
        <v>1</v>
      </c>
      <c r="L20" s="5">
        <v>1</v>
      </c>
      <c r="M20" s="5">
        <v>1</v>
      </c>
      <c r="N20" s="13" t="s">
        <v>54</v>
      </c>
      <c r="O20" s="11" t="s">
        <v>46</v>
      </c>
      <c r="P20" s="5">
        <v>1</v>
      </c>
      <c r="Q20" s="5">
        <v>1</v>
      </c>
      <c r="R20" s="5">
        <v>1</v>
      </c>
      <c r="S20" s="40">
        <f t="shared" si="1"/>
        <v>1</v>
      </c>
      <c r="T20" s="51">
        <f t="shared" si="0"/>
        <v>1</v>
      </c>
    </row>
    <row r="21" spans="1:20" ht="59.25" customHeight="1" x14ac:dyDescent="0.25">
      <c r="A21" s="62">
        <v>4</v>
      </c>
      <c r="B21" s="62">
        <v>2017000522</v>
      </c>
      <c r="C21" s="70">
        <v>160547</v>
      </c>
      <c r="D21" s="70" t="s">
        <v>34</v>
      </c>
      <c r="E21" s="70" t="s">
        <v>55</v>
      </c>
      <c r="F21" s="70" t="s">
        <v>56</v>
      </c>
      <c r="G21" s="70" t="s">
        <v>57</v>
      </c>
      <c r="H21" s="72" t="s">
        <v>58</v>
      </c>
      <c r="I21" s="10" t="s">
        <v>190</v>
      </c>
      <c r="J21" s="91">
        <v>186034219</v>
      </c>
      <c r="K21" s="5">
        <v>3</v>
      </c>
      <c r="L21" s="5">
        <v>3</v>
      </c>
      <c r="M21" s="5">
        <v>3</v>
      </c>
      <c r="N21" s="13" t="s">
        <v>59</v>
      </c>
      <c r="O21" s="6" t="s">
        <v>40</v>
      </c>
      <c r="P21" s="26">
        <v>3</v>
      </c>
      <c r="Q21" s="5">
        <v>3</v>
      </c>
      <c r="R21" s="5">
        <v>3</v>
      </c>
      <c r="S21" s="40">
        <f t="shared" si="1"/>
        <v>1</v>
      </c>
      <c r="T21" s="51">
        <f t="shared" ref="T21:T48" si="2">R21/M21</f>
        <v>1</v>
      </c>
    </row>
    <row r="22" spans="1:20" ht="50.25" customHeight="1" x14ac:dyDescent="0.25">
      <c r="A22" s="59"/>
      <c r="B22" s="59"/>
      <c r="C22" s="60"/>
      <c r="D22" s="60"/>
      <c r="E22" s="60"/>
      <c r="F22" s="60"/>
      <c r="G22" s="60"/>
      <c r="H22" s="73"/>
      <c r="I22" s="10" t="s">
        <v>60</v>
      </c>
      <c r="J22" s="59"/>
      <c r="K22" s="5">
        <v>3</v>
      </c>
      <c r="L22" s="5">
        <v>3</v>
      </c>
      <c r="M22" s="5">
        <v>3</v>
      </c>
      <c r="N22" s="13" t="s">
        <v>59</v>
      </c>
      <c r="O22" s="6" t="s">
        <v>40</v>
      </c>
      <c r="P22" s="26">
        <v>3</v>
      </c>
      <c r="Q22" s="5">
        <v>3</v>
      </c>
      <c r="R22" s="5">
        <v>3</v>
      </c>
      <c r="S22" s="40">
        <f t="shared" si="1"/>
        <v>1</v>
      </c>
      <c r="T22" s="51">
        <f t="shared" si="2"/>
        <v>1</v>
      </c>
    </row>
    <row r="23" spans="1:20" ht="50.25" customHeight="1" x14ac:dyDescent="0.25">
      <c r="A23" s="59"/>
      <c r="B23" s="59"/>
      <c r="C23" s="60"/>
      <c r="D23" s="60"/>
      <c r="E23" s="60"/>
      <c r="F23" s="60"/>
      <c r="G23" s="60"/>
      <c r="H23" s="73"/>
      <c r="I23" s="10" t="s">
        <v>192</v>
      </c>
      <c r="J23" s="59"/>
      <c r="K23" s="5">
        <v>4</v>
      </c>
      <c r="L23" s="5">
        <v>4</v>
      </c>
      <c r="M23" s="5">
        <v>4</v>
      </c>
      <c r="N23" s="13" t="s">
        <v>59</v>
      </c>
      <c r="O23" s="6" t="s">
        <v>40</v>
      </c>
      <c r="P23" s="26">
        <v>4</v>
      </c>
      <c r="Q23" s="5">
        <v>4</v>
      </c>
      <c r="R23" s="5">
        <v>4</v>
      </c>
      <c r="S23" s="40">
        <f t="shared" si="1"/>
        <v>1</v>
      </c>
      <c r="T23" s="51">
        <f t="shared" si="2"/>
        <v>1</v>
      </c>
    </row>
    <row r="24" spans="1:20" ht="75" customHeight="1" x14ac:dyDescent="0.25">
      <c r="A24" s="59"/>
      <c r="B24" s="59"/>
      <c r="C24" s="60"/>
      <c r="D24" s="60"/>
      <c r="E24" s="60"/>
      <c r="F24" s="60"/>
      <c r="G24" s="60"/>
      <c r="H24" s="73"/>
      <c r="I24" s="10" t="s">
        <v>191</v>
      </c>
      <c r="J24" s="59"/>
      <c r="K24" s="5">
        <v>1</v>
      </c>
      <c r="L24" s="5">
        <v>1</v>
      </c>
      <c r="M24" s="5">
        <v>1</v>
      </c>
      <c r="N24" s="13" t="s">
        <v>59</v>
      </c>
      <c r="O24" s="6" t="s">
        <v>40</v>
      </c>
      <c r="P24" s="26">
        <v>1</v>
      </c>
      <c r="Q24" s="5">
        <v>1</v>
      </c>
      <c r="R24" s="5">
        <v>1</v>
      </c>
      <c r="S24" s="40">
        <f t="shared" si="1"/>
        <v>1</v>
      </c>
      <c r="T24" s="51">
        <f t="shared" si="2"/>
        <v>1</v>
      </c>
    </row>
    <row r="25" spans="1:20" ht="115.5" customHeight="1" x14ac:dyDescent="0.25">
      <c r="A25" s="63"/>
      <c r="B25" s="63"/>
      <c r="C25" s="71"/>
      <c r="D25" s="71"/>
      <c r="E25" s="71"/>
      <c r="F25" s="71"/>
      <c r="G25" s="71"/>
      <c r="H25" s="74"/>
      <c r="I25" s="10" t="s">
        <v>147</v>
      </c>
      <c r="J25" s="63"/>
      <c r="K25" s="5">
        <v>1</v>
      </c>
      <c r="L25" s="5">
        <v>1</v>
      </c>
      <c r="M25" s="5">
        <v>1</v>
      </c>
      <c r="N25" s="13" t="s">
        <v>59</v>
      </c>
      <c r="O25" s="6" t="s">
        <v>40</v>
      </c>
      <c r="P25" s="26">
        <v>1</v>
      </c>
      <c r="Q25" s="5">
        <v>1</v>
      </c>
      <c r="R25" s="5">
        <v>1</v>
      </c>
      <c r="S25" s="40">
        <f t="shared" si="1"/>
        <v>1</v>
      </c>
      <c r="T25" s="51">
        <f t="shared" si="2"/>
        <v>1</v>
      </c>
    </row>
    <row r="26" spans="1:20" ht="32.25" customHeight="1" x14ac:dyDescent="0.25">
      <c r="A26" s="62">
        <v>5</v>
      </c>
      <c r="B26" s="62">
        <v>201700555</v>
      </c>
      <c r="C26" s="70">
        <v>160547</v>
      </c>
      <c r="D26" s="70" t="s">
        <v>34</v>
      </c>
      <c r="E26" s="70" t="s">
        <v>35</v>
      </c>
      <c r="F26" s="70" t="s">
        <v>36</v>
      </c>
      <c r="G26" s="70" t="s">
        <v>61</v>
      </c>
      <c r="H26" s="70" t="s">
        <v>62</v>
      </c>
      <c r="I26" s="10" t="s">
        <v>143</v>
      </c>
      <c r="J26" s="91">
        <v>245264780</v>
      </c>
      <c r="K26" s="5">
        <v>20</v>
      </c>
      <c r="L26" s="5">
        <v>60</v>
      </c>
      <c r="M26" s="5">
        <v>80</v>
      </c>
      <c r="N26" s="14" t="s">
        <v>64</v>
      </c>
      <c r="O26" s="15" t="s">
        <v>65</v>
      </c>
      <c r="P26" s="5">
        <v>0</v>
      </c>
      <c r="Q26" s="26">
        <v>209</v>
      </c>
      <c r="R26" s="5">
        <v>209</v>
      </c>
      <c r="S26" s="40">
        <f t="shared" si="1"/>
        <v>0</v>
      </c>
      <c r="T26" s="51">
        <v>1</v>
      </c>
    </row>
    <row r="27" spans="1:20" ht="45" customHeight="1" x14ac:dyDescent="0.25">
      <c r="A27" s="59"/>
      <c r="B27" s="59"/>
      <c r="C27" s="60"/>
      <c r="D27" s="60"/>
      <c r="E27" s="60"/>
      <c r="F27" s="60"/>
      <c r="G27" s="60"/>
      <c r="H27" s="60"/>
      <c r="I27" s="10" t="s">
        <v>63</v>
      </c>
      <c r="J27" s="108"/>
      <c r="K27" s="5">
        <v>1</v>
      </c>
      <c r="L27" s="5">
        <v>0</v>
      </c>
      <c r="M27" s="5">
        <v>1</v>
      </c>
      <c r="N27" s="14" t="s">
        <v>64</v>
      </c>
      <c r="O27" s="15" t="s">
        <v>65</v>
      </c>
      <c r="P27" s="5">
        <v>0</v>
      </c>
      <c r="Q27" s="5">
        <v>1</v>
      </c>
      <c r="R27" s="5">
        <v>1</v>
      </c>
      <c r="S27" s="40">
        <f t="shared" si="1"/>
        <v>0</v>
      </c>
      <c r="T27" s="51">
        <f t="shared" si="2"/>
        <v>1</v>
      </c>
    </row>
    <row r="28" spans="1:20" ht="229.5" customHeight="1" x14ac:dyDescent="0.25">
      <c r="A28" s="59"/>
      <c r="B28" s="59"/>
      <c r="C28" s="60"/>
      <c r="D28" s="60"/>
      <c r="E28" s="60"/>
      <c r="F28" s="60"/>
      <c r="G28" s="60"/>
      <c r="H28" s="60"/>
      <c r="I28" s="10" t="s">
        <v>150</v>
      </c>
      <c r="J28" s="108"/>
      <c r="K28" s="5">
        <v>4</v>
      </c>
      <c r="L28" s="5">
        <v>4</v>
      </c>
      <c r="M28" s="5">
        <v>4</v>
      </c>
      <c r="N28" s="14" t="s">
        <v>64</v>
      </c>
      <c r="O28" s="15" t="s">
        <v>65</v>
      </c>
      <c r="P28" s="5">
        <v>4</v>
      </c>
      <c r="Q28" s="5">
        <v>4</v>
      </c>
      <c r="R28" s="5">
        <v>4</v>
      </c>
      <c r="S28" s="40">
        <f>P28/K28</f>
        <v>1</v>
      </c>
      <c r="T28" s="51">
        <f t="shared" si="2"/>
        <v>1</v>
      </c>
    </row>
    <row r="29" spans="1:20" ht="102.75" customHeight="1" x14ac:dyDescent="0.25">
      <c r="A29" s="59"/>
      <c r="B29" s="59"/>
      <c r="C29" s="60"/>
      <c r="D29" s="60"/>
      <c r="E29" s="60"/>
      <c r="F29" s="60"/>
      <c r="G29" s="60"/>
      <c r="H29" s="60"/>
      <c r="I29" s="10" t="s">
        <v>146</v>
      </c>
      <c r="J29" s="108"/>
      <c r="K29" s="5">
        <v>2</v>
      </c>
      <c r="L29" s="5">
        <v>2</v>
      </c>
      <c r="M29" s="5">
        <v>4</v>
      </c>
      <c r="N29" s="14" t="s">
        <v>64</v>
      </c>
      <c r="O29" s="15" t="s">
        <v>65</v>
      </c>
      <c r="P29" s="5">
        <v>2</v>
      </c>
      <c r="Q29" s="5">
        <v>1</v>
      </c>
      <c r="R29" s="5">
        <v>3</v>
      </c>
      <c r="S29" s="40">
        <f>P29/K29</f>
        <v>1</v>
      </c>
      <c r="T29" s="51">
        <f>R29/M29</f>
        <v>0.75</v>
      </c>
    </row>
    <row r="30" spans="1:20" ht="93" customHeight="1" x14ac:dyDescent="0.25">
      <c r="A30" s="59"/>
      <c r="B30" s="59"/>
      <c r="C30" s="60"/>
      <c r="D30" s="60"/>
      <c r="E30" s="60"/>
      <c r="F30" s="60"/>
      <c r="G30" s="60"/>
      <c r="H30" s="60"/>
      <c r="I30" s="10" t="s">
        <v>66</v>
      </c>
      <c r="J30" s="108"/>
      <c r="K30" s="5">
        <v>2</v>
      </c>
      <c r="L30" s="5">
        <v>6</v>
      </c>
      <c r="M30" s="5">
        <v>8</v>
      </c>
      <c r="N30" s="14" t="s">
        <v>64</v>
      </c>
      <c r="O30" s="15" t="s">
        <v>65</v>
      </c>
      <c r="P30" s="5">
        <v>5</v>
      </c>
      <c r="Q30" s="5">
        <v>5</v>
      </c>
      <c r="R30" s="5">
        <v>10</v>
      </c>
      <c r="S30" s="40">
        <f>P30/K30</f>
        <v>2.5</v>
      </c>
      <c r="T30" s="51">
        <v>1</v>
      </c>
    </row>
    <row r="31" spans="1:20" ht="45" x14ac:dyDescent="0.25">
      <c r="A31" s="63"/>
      <c r="B31" s="63"/>
      <c r="C31" s="71"/>
      <c r="D31" s="71"/>
      <c r="E31" s="71"/>
      <c r="F31" s="71"/>
      <c r="G31" s="71"/>
      <c r="H31" s="71"/>
      <c r="I31" s="10" t="s">
        <v>67</v>
      </c>
      <c r="J31" s="109"/>
      <c r="K31" s="5">
        <v>1</v>
      </c>
      <c r="L31" s="5">
        <v>2</v>
      </c>
      <c r="M31" s="5">
        <v>3</v>
      </c>
      <c r="N31" s="14" t="s">
        <v>64</v>
      </c>
      <c r="O31" s="15" t="s">
        <v>65</v>
      </c>
      <c r="P31" s="5">
        <v>1</v>
      </c>
      <c r="Q31" s="5">
        <v>3</v>
      </c>
      <c r="R31" s="5">
        <v>4</v>
      </c>
      <c r="S31" s="40">
        <f t="shared" ref="S31:S40" si="3">P31/K31</f>
        <v>1</v>
      </c>
      <c r="T31" s="51">
        <v>1</v>
      </c>
    </row>
    <row r="32" spans="1:20" ht="273.75" customHeight="1" x14ac:dyDescent="0.25">
      <c r="A32" s="5">
        <v>6</v>
      </c>
      <c r="B32" s="5">
        <v>2017000520</v>
      </c>
      <c r="C32" s="6">
        <v>160547</v>
      </c>
      <c r="D32" s="6" t="s">
        <v>34</v>
      </c>
      <c r="E32" s="12" t="s">
        <v>35</v>
      </c>
      <c r="F32" s="16" t="s">
        <v>119</v>
      </c>
      <c r="G32" s="6" t="s">
        <v>61</v>
      </c>
      <c r="H32" s="10" t="s">
        <v>62</v>
      </c>
      <c r="I32" s="10" t="s">
        <v>183</v>
      </c>
      <c r="J32" s="17">
        <v>898951091</v>
      </c>
      <c r="K32" s="5">
        <v>1</v>
      </c>
      <c r="L32" s="5">
        <v>1</v>
      </c>
      <c r="M32" s="26">
        <v>1</v>
      </c>
      <c r="N32" s="9" t="s">
        <v>68</v>
      </c>
      <c r="O32" s="9" t="s">
        <v>68</v>
      </c>
      <c r="P32" s="5">
        <v>1</v>
      </c>
      <c r="Q32" s="5">
        <v>1</v>
      </c>
      <c r="R32" s="5">
        <v>1</v>
      </c>
      <c r="S32" s="40">
        <f t="shared" si="3"/>
        <v>1</v>
      </c>
      <c r="T32" s="51">
        <f t="shared" si="2"/>
        <v>1</v>
      </c>
    </row>
    <row r="33" spans="1:20" ht="176.25" customHeight="1" x14ac:dyDescent="0.25">
      <c r="A33" s="62">
        <v>7</v>
      </c>
      <c r="B33" s="62">
        <v>2017005314</v>
      </c>
      <c r="C33" s="70">
        <v>160547</v>
      </c>
      <c r="D33" s="70" t="s">
        <v>34</v>
      </c>
      <c r="E33" s="70" t="s">
        <v>35</v>
      </c>
      <c r="F33" s="70" t="s">
        <v>36</v>
      </c>
      <c r="G33" s="70" t="s">
        <v>61</v>
      </c>
      <c r="H33" s="70" t="s">
        <v>62</v>
      </c>
      <c r="I33" s="10" t="s">
        <v>69</v>
      </c>
      <c r="J33" s="91">
        <v>247180574</v>
      </c>
      <c r="K33" s="5">
        <v>1</v>
      </c>
      <c r="L33" s="5">
        <v>1</v>
      </c>
      <c r="M33" s="5">
        <v>1</v>
      </c>
      <c r="N33" s="9" t="s">
        <v>70</v>
      </c>
      <c r="O33" s="18" t="s">
        <v>71</v>
      </c>
      <c r="P33" s="5">
        <v>0</v>
      </c>
      <c r="Q33" s="5">
        <v>1</v>
      </c>
      <c r="R33" s="5">
        <v>1</v>
      </c>
      <c r="S33" s="40">
        <f t="shared" si="3"/>
        <v>0</v>
      </c>
      <c r="T33" s="51">
        <f t="shared" si="2"/>
        <v>1</v>
      </c>
    </row>
    <row r="34" spans="1:20" ht="130.5" customHeight="1" x14ac:dyDescent="0.25">
      <c r="A34" s="59"/>
      <c r="B34" s="59"/>
      <c r="C34" s="60"/>
      <c r="D34" s="60"/>
      <c r="E34" s="60"/>
      <c r="F34" s="60"/>
      <c r="G34" s="60"/>
      <c r="H34" s="60"/>
      <c r="I34" s="10" t="s">
        <v>151</v>
      </c>
      <c r="J34" s="59"/>
      <c r="K34" s="5">
        <v>5</v>
      </c>
      <c r="L34" s="5">
        <v>5</v>
      </c>
      <c r="M34" s="5">
        <v>5</v>
      </c>
      <c r="N34" s="9" t="s">
        <v>70</v>
      </c>
      <c r="O34" s="18" t="s">
        <v>71</v>
      </c>
      <c r="P34" s="5">
        <v>4</v>
      </c>
      <c r="Q34" s="5">
        <v>5</v>
      </c>
      <c r="R34" s="5">
        <v>5</v>
      </c>
      <c r="S34" s="40">
        <f t="shared" si="3"/>
        <v>0.8</v>
      </c>
      <c r="T34" s="51">
        <f t="shared" si="2"/>
        <v>1</v>
      </c>
    </row>
    <row r="35" spans="1:20" ht="47.25" x14ac:dyDescent="0.25">
      <c r="A35" s="59"/>
      <c r="B35" s="59"/>
      <c r="C35" s="60"/>
      <c r="D35" s="60"/>
      <c r="E35" s="60"/>
      <c r="F35" s="60"/>
      <c r="G35" s="60"/>
      <c r="H35" s="60"/>
      <c r="I35" s="10" t="s">
        <v>72</v>
      </c>
      <c r="J35" s="59"/>
      <c r="K35" s="5">
        <v>2</v>
      </c>
      <c r="L35" s="5">
        <v>2</v>
      </c>
      <c r="M35" s="5">
        <v>2</v>
      </c>
      <c r="N35" s="9" t="s">
        <v>70</v>
      </c>
      <c r="O35" s="18" t="s">
        <v>71</v>
      </c>
      <c r="P35" s="5">
        <v>0</v>
      </c>
      <c r="Q35" s="5">
        <v>2</v>
      </c>
      <c r="R35" s="5">
        <v>2</v>
      </c>
      <c r="S35" s="40">
        <f t="shared" si="3"/>
        <v>0</v>
      </c>
      <c r="T35" s="51">
        <f t="shared" si="2"/>
        <v>1</v>
      </c>
    </row>
    <row r="36" spans="1:20" ht="75" x14ac:dyDescent="0.25">
      <c r="A36" s="63"/>
      <c r="B36" s="63"/>
      <c r="C36" s="71"/>
      <c r="D36" s="71"/>
      <c r="E36" s="71"/>
      <c r="F36" s="71"/>
      <c r="G36" s="71"/>
      <c r="H36" s="71"/>
      <c r="I36" s="10" t="s">
        <v>73</v>
      </c>
      <c r="J36" s="63"/>
      <c r="K36" s="5">
        <v>1</v>
      </c>
      <c r="L36" s="5">
        <v>1</v>
      </c>
      <c r="M36" s="5">
        <v>1</v>
      </c>
      <c r="N36" s="9" t="s">
        <v>70</v>
      </c>
      <c r="O36" s="18" t="s">
        <v>71</v>
      </c>
      <c r="P36" s="5">
        <v>2</v>
      </c>
      <c r="Q36" s="5">
        <v>0</v>
      </c>
      <c r="R36" s="5">
        <v>0</v>
      </c>
      <c r="S36" s="40">
        <f>P36/K36</f>
        <v>2</v>
      </c>
      <c r="T36" s="51">
        <f>R36/M36</f>
        <v>0</v>
      </c>
    </row>
    <row r="37" spans="1:20" ht="128.25" customHeight="1" x14ac:dyDescent="0.25">
      <c r="A37" s="59">
        <v>8</v>
      </c>
      <c r="B37" s="59">
        <v>2017005120</v>
      </c>
      <c r="C37" s="60">
        <v>160547</v>
      </c>
      <c r="D37" s="60" t="s">
        <v>34</v>
      </c>
      <c r="E37" s="60" t="s">
        <v>35</v>
      </c>
      <c r="F37" s="60" t="s">
        <v>36</v>
      </c>
      <c r="G37" s="60" t="s">
        <v>61</v>
      </c>
      <c r="H37" s="60" t="s">
        <v>62</v>
      </c>
      <c r="I37" s="10" t="s">
        <v>153</v>
      </c>
      <c r="J37" s="61">
        <v>380274278</v>
      </c>
      <c r="K37" s="8">
        <v>4</v>
      </c>
      <c r="L37" s="9">
        <v>4</v>
      </c>
      <c r="M37" s="9">
        <v>4</v>
      </c>
      <c r="N37" s="9" t="s">
        <v>74</v>
      </c>
      <c r="O37" s="9" t="s">
        <v>75</v>
      </c>
      <c r="P37" s="5">
        <v>4</v>
      </c>
      <c r="Q37" s="5">
        <v>4</v>
      </c>
      <c r="R37" s="5">
        <v>4</v>
      </c>
      <c r="S37" s="40">
        <f t="shared" si="3"/>
        <v>1</v>
      </c>
      <c r="T37" s="51">
        <f t="shared" si="2"/>
        <v>1</v>
      </c>
    </row>
    <row r="38" spans="1:20" ht="49.5" customHeight="1" x14ac:dyDescent="0.25">
      <c r="A38" s="59"/>
      <c r="B38" s="59"/>
      <c r="C38" s="60"/>
      <c r="D38" s="60"/>
      <c r="E38" s="60"/>
      <c r="F38" s="60"/>
      <c r="G38" s="60"/>
      <c r="H38" s="60"/>
      <c r="I38" s="10" t="s">
        <v>159</v>
      </c>
      <c r="J38" s="61"/>
      <c r="K38" s="8">
        <v>1</v>
      </c>
      <c r="L38" s="9">
        <v>1</v>
      </c>
      <c r="M38" s="9">
        <v>1</v>
      </c>
      <c r="N38" s="9" t="s">
        <v>74</v>
      </c>
      <c r="O38" s="9" t="s">
        <v>75</v>
      </c>
      <c r="P38" s="5">
        <v>1</v>
      </c>
      <c r="Q38" s="5">
        <v>1</v>
      </c>
      <c r="R38" s="5">
        <v>1</v>
      </c>
      <c r="S38" s="40">
        <f t="shared" si="3"/>
        <v>1</v>
      </c>
      <c r="T38" s="51">
        <f t="shared" si="2"/>
        <v>1</v>
      </c>
    </row>
    <row r="39" spans="1:20" ht="44.25" customHeight="1" x14ac:dyDescent="0.25">
      <c r="A39" s="59"/>
      <c r="B39" s="59"/>
      <c r="C39" s="60"/>
      <c r="D39" s="60"/>
      <c r="E39" s="60"/>
      <c r="F39" s="60"/>
      <c r="G39" s="60"/>
      <c r="H39" s="60"/>
      <c r="I39" s="10" t="s">
        <v>152</v>
      </c>
      <c r="J39" s="61"/>
      <c r="K39" s="8">
        <v>2</v>
      </c>
      <c r="L39" s="9">
        <v>2</v>
      </c>
      <c r="M39" s="9">
        <v>2</v>
      </c>
      <c r="N39" s="9" t="s">
        <v>74</v>
      </c>
      <c r="O39" s="9" t="s">
        <v>75</v>
      </c>
      <c r="P39" s="5">
        <v>0</v>
      </c>
      <c r="Q39" s="5">
        <v>2</v>
      </c>
      <c r="R39" s="5">
        <v>2</v>
      </c>
      <c r="S39" s="40">
        <f t="shared" si="3"/>
        <v>0</v>
      </c>
      <c r="T39" s="51">
        <f t="shared" si="2"/>
        <v>1</v>
      </c>
    </row>
    <row r="40" spans="1:20" ht="69.75" customHeight="1" x14ac:dyDescent="0.25">
      <c r="A40" s="59"/>
      <c r="B40" s="59"/>
      <c r="C40" s="60"/>
      <c r="D40" s="60"/>
      <c r="E40" s="60"/>
      <c r="F40" s="60"/>
      <c r="G40" s="60"/>
      <c r="H40" s="60"/>
      <c r="I40" s="19" t="s">
        <v>76</v>
      </c>
      <c r="J40" s="61"/>
      <c r="K40" s="8">
        <v>1</v>
      </c>
      <c r="L40" s="9">
        <v>1</v>
      </c>
      <c r="M40" s="9">
        <v>1</v>
      </c>
      <c r="N40" s="9" t="s">
        <v>74</v>
      </c>
      <c r="O40" s="9" t="s">
        <v>75</v>
      </c>
      <c r="P40" s="5">
        <v>1</v>
      </c>
      <c r="Q40" s="5">
        <v>1</v>
      </c>
      <c r="R40" s="5">
        <v>1</v>
      </c>
      <c r="S40" s="40">
        <f t="shared" si="3"/>
        <v>1</v>
      </c>
      <c r="T40" s="51">
        <f t="shared" si="2"/>
        <v>1</v>
      </c>
    </row>
    <row r="41" spans="1:20" ht="45" customHeight="1" x14ac:dyDescent="0.25">
      <c r="A41" s="59"/>
      <c r="B41" s="59"/>
      <c r="C41" s="60"/>
      <c r="D41" s="60"/>
      <c r="E41" s="60"/>
      <c r="F41" s="60"/>
      <c r="G41" s="60"/>
      <c r="H41" s="60"/>
      <c r="I41" s="106" t="s">
        <v>154</v>
      </c>
      <c r="J41" s="61"/>
      <c r="K41" s="62">
        <v>1</v>
      </c>
      <c r="L41" s="62">
        <v>1</v>
      </c>
      <c r="M41" s="62">
        <v>1</v>
      </c>
      <c r="N41" s="68" t="s">
        <v>74</v>
      </c>
      <c r="O41" s="68" t="s">
        <v>75</v>
      </c>
      <c r="P41" s="62">
        <v>1</v>
      </c>
      <c r="Q41" s="62">
        <v>1</v>
      </c>
      <c r="R41" s="62">
        <v>1</v>
      </c>
      <c r="S41" s="64">
        <f t="shared" ref="S41" si="4">P41/K41</f>
        <v>1</v>
      </c>
      <c r="T41" s="66">
        <f>R41/M41</f>
        <v>1</v>
      </c>
    </row>
    <row r="42" spans="1:20" ht="48.75" customHeight="1" x14ac:dyDescent="0.25">
      <c r="A42" s="59"/>
      <c r="B42" s="59"/>
      <c r="C42" s="60"/>
      <c r="D42" s="60"/>
      <c r="E42" s="60"/>
      <c r="F42" s="60"/>
      <c r="G42" s="60"/>
      <c r="H42" s="60"/>
      <c r="I42" s="107"/>
      <c r="J42" s="61"/>
      <c r="K42" s="63"/>
      <c r="L42" s="63"/>
      <c r="M42" s="63"/>
      <c r="N42" s="69"/>
      <c r="O42" s="69"/>
      <c r="P42" s="63"/>
      <c r="Q42" s="63"/>
      <c r="R42" s="63"/>
      <c r="S42" s="65"/>
      <c r="T42" s="67"/>
    </row>
    <row r="43" spans="1:20" ht="67.5" customHeight="1" x14ac:dyDescent="0.25">
      <c r="A43" s="106">
        <v>9</v>
      </c>
      <c r="B43" s="106">
        <v>2017005213</v>
      </c>
      <c r="C43" s="70">
        <v>160547</v>
      </c>
      <c r="D43" s="70" t="s">
        <v>34</v>
      </c>
      <c r="E43" s="70" t="s">
        <v>35</v>
      </c>
      <c r="F43" s="70" t="s">
        <v>36</v>
      </c>
      <c r="G43" s="70" t="s">
        <v>61</v>
      </c>
      <c r="H43" s="70" t="s">
        <v>62</v>
      </c>
      <c r="I43" s="30" t="s">
        <v>155</v>
      </c>
      <c r="J43" s="97">
        <f>787570052+14000000</f>
        <v>801570052</v>
      </c>
      <c r="K43" s="5">
        <v>1</v>
      </c>
      <c r="L43" s="5">
        <v>1</v>
      </c>
      <c r="M43" s="5">
        <v>1</v>
      </c>
      <c r="N43" s="9" t="s">
        <v>77</v>
      </c>
      <c r="O43" s="9" t="s">
        <v>71</v>
      </c>
      <c r="P43" s="5">
        <v>1</v>
      </c>
      <c r="Q43" s="5">
        <v>1</v>
      </c>
      <c r="R43" s="5">
        <v>1</v>
      </c>
      <c r="S43" s="40">
        <f t="shared" ref="S43:S48" si="5">P43/K43</f>
        <v>1</v>
      </c>
      <c r="T43" s="51">
        <f t="shared" si="2"/>
        <v>1</v>
      </c>
    </row>
    <row r="44" spans="1:20" ht="160.5" customHeight="1" x14ac:dyDescent="0.25">
      <c r="A44" s="110"/>
      <c r="B44" s="110"/>
      <c r="C44" s="60"/>
      <c r="D44" s="60"/>
      <c r="E44" s="60"/>
      <c r="F44" s="60"/>
      <c r="G44" s="60"/>
      <c r="H44" s="60"/>
      <c r="I44" s="10" t="s">
        <v>157</v>
      </c>
      <c r="J44" s="61"/>
      <c r="K44" s="5">
        <v>2</v>
      </c>
      <c r="L44" s="5">
        <v>2</v>
      </c>
      <c r="M44" s="5">
        <v>2</v>
      </c>
      <c r="N44" s="9" t="s">
        <v>77</v>
      </c>
      <c r="O44" s="9" t="s">
        <v>71</v>
      </c>
      <c r="P44" s="5">
        <v>2</v>
      </c>
      <c r="Q44" s="5">
        <v>2</v>
      </c>
      <c r="R44" s="5">
        <v>2</v>
      </c>
      <c r="S44" s="40">
        <f t="shared" si="5"/>
        <v>1</v>
      </c>
      <c r="T44" s="51">
        <f t="shared" si="2"/>
        <v>1</v>
      </c>
    </row>
    <row r="45" spans="1:20" ht="118.5" customHeight="1" x14ac:dyDescent="0.25">
      <c r="A45" s="110"/>
      <c r="B45" s="110"/>
      <c r="C45" s="60"/>
      <c r="D45" s="60"/>
      <c r="E45" s="60"/>
      <c r="F45" s="60"/>
      <c r="G45" s="60"/>
      <c r="H45" s="60"/>
      <c r="I45" s="10" t="s">
        <v>156</v>
      </c>
      <c r="J45" s="61"/>
      <c r="K45" s="5">
        <v>1</v>
      </c>
      <c r="L45" s="5">
        <v>1</v>
      </c>
      <c r="M45" s="5">
        <v>1</v>
      </c>
      <c r="N45" s="9" t="s">
        <v>77</v>
      </c>
      <c r="O45" s="9" t="s">
        <v>71</v>
      </c>
      <c r="P45" s="5">
        <v>1</v>
      </c>
      <c r="Q45" s="5">
        <v>1</v>
      </c>
      <c r="R45" s="5">
        <v>1</v>
      </c>
      <c r="S45" s="40">
        <f t="shared" si="5"/>
        <v>1</v>
      </c>
      <c r="T45" s="51">
        <f t="shared" si="2"/>
        <v>1</v>
      </c>
    </row>
    <row r="46" spans="1:20" ht="109.5" customHeight="1" x14ac:dyDescent="0.25">
      <c r="A46" s="110"/>
      <c r="B46" s="110"/>
      <c r="C46" s="60"/>
      <c r="D46" s="60"/>
      <c r="E46" s="60"/>
      <c r="F46" s="60"/>
      <c r="G46" s="60"/>
      <c r="H46" s="60"/>
      <c r="I46" s="10" t="s">
        <v>78</v>
      </c>
      <c r="J46" s="61"/>
      <c r="K46" s="26">
        <v>2</v>
      </c>
      <c r="L46" s="26">
        <v>2</v>
      </c>
      <c r="M46" s="26">
        <v>4</v>
      </c>
      <c r="N46" s="9" t="s">
        <v>77</v>
      </c>
      <c r="O46" s="9" t="s">
        <v>71</v>
      </c>
      <c r="P46" s="5">
        <v>3</v>
      </c>
      <c r="Q46" s="5">
        <v>0</v>
      </c>
      <c r="R46" s="5">
        <v>3</v>
      </c>
      <c r="S46" s="40">
        <f t="shared" si="5"/>
        <v>1.5</v>
      </c>
      <c r="T46" s="51">
        <f>R46/M46</f>
        <v>0.75</v>
      </c>
    </row>
    <row r="47" spans="1:20" ht="109.5" customHeight="1" x14ac:dyDescent="0.25">
      <c r="A47" s="107"/>
      <c r="B47" s="107"/>
      <c r="C47" s="107"/>
      <c r="D47" s="107"/>
      <c r="E47" s="107"/>
      <c r="F47" s="107"/>
      <c r="G47" s="107"/>
      <c r="H47" s="107"/>
      <c r="I47" s="10" t="s">
        <v>187</v>
      </c>
      <c r="J47" s="111"/>
      <c r="K47" s="26">
        <v>4</v>
      </c>
      <c r="L47" s="26">
        <v>4</v>
      </c>
      <c r="M47" s="26">
        <v>4</v>
      </c>
      <c r="N47" s="9" t="s">
        <v>77</v>
      </c>
      <c r="O47" s="9" t="s">
        <v>71</v>
      </c>
      <c r="P47" s="5">
        <v>4</v>
      </c>
      <c r="Q47" s="5">
        <v>4</v>
      </c>
      <c r="R47" s="5">
        <v>4</v>
      </c>
      <c r="S47" s="40">
        <f t="shared" si="5"/>
        <v>1</v>
      </c>
      <c r="T47" s="51">
        <f t="shared" si="2"/>
        <v>1</v>
      </c>
    </row>
    <row r="48" spans="1:20" ht="336" customHeight="1" x14ac:dyDescent="0.25">
      <c r="A48" s="62">
        <v>10</v>
      </c>
      <c r="B48" s="62">
        <v>2017000524</v>
      </c>
      <c r="C48" s="70">
        <v>160547</v>
      </c>
      <c r="D48" s="70" t="s">
        <v>34</v>
      </c>
      <c r="E48" s="70" t="s">
        <v>35</v>
      </c>
      <c r="F48" s="70" t="s">
        <v>36</v>
      </c>
      <c r="G48" s="70" t="s">
        <v>61</v>
      </c>
      <c r="H48" s="70" t="s">
        <v>62</v>
      </c>
      <c r="I48" s="10" t="s">
        <v>158</v>
      </c>
      <c r="J48" s="91">
        <v>129575300</v>
      </c>
      <c r="K48" s="5">
        <v>4</v>
      </c>
      <c r="L48" s="5">
        <v>4</v>
      </c>
      <c r="M48" s="5">
        <v>4</v>
      </c>
      <c r="N48" s="23" t="s">
        <v>117</v>
      </c>
      <c r="O48" s="15" t="s">
        <v>91</v>
      </c>
      <c r="P48" s="5">
        <v>4</v>
      </c>
      <c r="Q48" s="5">
        <v>4</v>
      </c>
      <c r="R48" s="5">
        <v>4</v>
      </c>
      <c r="S48" s="40">
        <f t="shared" si="5"/>
        <v>1</v>
      </c>
      <c r="T48" s="51">
        <f t="shared" si="2"/>
        <v>1</v>
      </c>
    </row>
    <row r="49" spans="1:21" ht="54.75" customHeight="1" x14ac:dyDescent="0.25">
      <c r="A49" s="63"/>
      <c r="B49" s="63"/>
      <c r="C49" s="71"/>
      <c r="D49" s="71"/>
      <c r="E49" s="71"/>
      <c r="F49" s="71"/>
      <c r="G49" s="71"/>
      <c r="H49" s="71"/>
      <c r="I49" s="10" t="s">
        <v>118</v>
      </c>
      <c r="J49" s="63"/>
      <c r="K49" s="5">
        <v>0</v>
      </c>
      <c r="L49" s="5">
        <v>1</v>
      </c>
      <c r="M49" s="5">
        <v>1</v>
      </c>
      <c r="N49" s="23" t="s">
        <v>117</v>
      </c>
      <c r="O49" s="15" t="s">
        <v>91</v>
      </c>
      <c r="P49" s="5">
        <v>1</v>
      </c>
      <c r="Q49" s="5">
        <v>1</v>
      </c>
      <c r="R49" s="5">
        <v>2</v>
      </c>
      <c r="S49" s="40">
        <v>1</v>
      </c>
      <c r="T49" s="51">
        <v>1</v>
      </c>
    </row>
    <row r="50" spans="1:21" ht="30" x14ac:dyDescent="0.25">
      <c r="P50" s="36"/>
      <c r="S50" s="43">
        <f>(S8+S9+S10+S13+S14+S16+S17+S18+S19+S20+S21+S22+S23+S24+S25+S28+S29+S30+S31+S32+S33+S34+S35+S36+S37+S38+S39+S40+S41+S43+S44+S45+S46+S47+S48+S49)/36</f>
        <v>0.96666666666666656</v>
      </c>
      <c r="T50" s="56" t="s">
        <v>207</v>
      </c>
      <c r="U50" s="52">
        <f>(T8+T9+T10+T11+T12+T13+T14+T15+T16+T17+T18+T19+T20+T21+T22+T23+T24+T25+T26+T27+T28+T29+T30+T31+T32+T33+T34+T35+T36+T37+T38+T39+T40+T41+T43+T44+T45+T46+T47+T48+T49)/41</f>
        <v>0.93902439024390238</v>
      </c>
    </row>
    <row r="51" spans="1:21" ht="30" x14ac:dyDescent="0.25">
      <c r="J51" s="42"/>
      <c r="P51" s="36"/>
      <c r="T51" s="56" t="s">
        <v>200</v>
      </c>
      <c r="U51" s="57">
        <f>U50*0.2</f>
        <v>0.18780487804878049</v>
      </c>
    </row>
    <row r="52" spans="1:21" ht="15" customHeight="1" x14ac:dyDescent="0.25">
      <c r="D52" s="100" t="s">
        <v>25</v>
      </c>
      <c r="E52" s="101"/>
      <c r="F52" s="104">
        <f>J8+J10+J18+J21+J26+J32+J33+J37+J43+J48</f>
        <v>3307977939</v>
      </c>
      <c r="G52" s="105"/>
      <c r="P52" s="36"/>
    </row>
    <row r="53" spans="1:21" ht="15" customHeight="1" x14ac:dyDescent="0.25">
      <c r="D53" s="102" t="s">
        <v>26</v>
      </c>
      <c r="E53" s="103"/>
      <c r="F53" s="104">
        <v>2885100502</v>
      </c>
      <c r="G53" s="105"/>
      <c r="P53" s="36"/>
    </row>
    <row r="54" spans="1:21" ht="15.75" x14ac:dyDescent="0.25">
      <c r="D54" s="102" t="s">
        <v>197</v>
      </c>
      <c r="E54" s="103"/>
      <c r="F54" s="98">
        <f>F53/F52</f>
        <v>0.87216437207322017</v>
      </c>
      <c r="G54" s="99"/>
    </row>
    <row r="55" spans="1:21" ht="15.75" x14ac:dyDescent="0.25">
      <c r="D55" s="102" t="s">
        <v>28</v>
      </c>
      <c r="E55" s="103"/>
      <c r="F55" s="98">
        <f>U50/F54</f>
        <v>1.07665988237028</v>
      </c>
      <c r="G55" s="99"/>
    </row>
  </sheetData>
  <sheetProtection algorithmName="SHA-512" hashValue="wn7QGXd0HOLAJQelNgmoDoO7AZBKyEMK6pxaAN5jVaxBaajxbwTM0xtNQHsLZ76MyyUMxgDPq1CyBT/+S8fDBg==" saltValue="IsSlA15U7vYthwiFMgVzPQ==" spinCount="100000" sheet="1" objects="1" scenarios="1"/>
  <mergeCells count="108">
    <mergeCell ref="J8:J9"/>
    <mergeCell ref="A8:A9"/>
    <mergeCell ref="E8:E9"/>
    <mergeCell ref="D8:D9"/>
    <mergeCell ref="C8:C9"/>
    <mergeCell ref="B8:B9"/>
    <mergeCell ref="H8:H9"/>
    <mergeCell ref="G8:G9"/>
    <mergeCell ref="F8:F9"/>
    <mergeCell ref="C48:C49"/>
    <mergeCell ref="B48:B49"/>
    <mergeCell ref="A48:A49"/>
    <mergeCell ref="J48:J49"/>
    <mergeCell ref="A43:A47"/>
    <mergeCell ref="B43:B47"/>
    <mergeCell ref="C43:C47"/>
    <mergeCell ref="F43:F47"/>
    <mergeCell ref="G43:G47"/>
    <mergeCell ref="H43:H47"/>
    <mergeCell ref="J43:J47"/>
    <mergeCell ref="H10:H17"/>
    <mergeCell ref="J10:J17"/>
    <mergeCell ref="F54:G54"/>
    <mergeCell ref="F55:G55"/>
    <mergeCell ref="D52:E52"/>
    <mergeCell ref="D53:E53"/>
    <mergeCell ref="D54:E54"/>
    <mergeCell ref="D55:E55"/>
    <mergeCell ref="F52:G52"/>
    <mergeCell ref="F53:G53"/>
    <mergeCell ref="H48:H49"/>
    <mergeCell ref="G48:G49"/>
    <mergeCell ref="F48:F49"/>
    <mergeCell ref="E48:E49"/>
    <mergeCell ref="J21:J25"/>
    <mergeCell ref="I41:I42"/>
    <mergeCell ref="J33:J36"/>
    <mergeCell ref="J26:J31"/>
    <mergeCell ref="D43:D47"/>
    <mergeCell ref="E43:E47"/>
    <mergeCell ref="D48:D49"/>
    <mergeCell ref="A6:O6"/>
    <mergeCell ref="P6:T6"/>
    <mergeCell ref="A1:F2"/>
    <mergeCell ref="G1:T1"/>
    <mergeCell ref="G2:H2"/>
    <mergeCell ref="I2:J2"/>
    <mergeCell ref="K2:T2"/>
    <mergeCell ref="A3:T5"/>
    <mergeCell ref="F18:F20"/>
    <mergeCell ref="G18:G20"/>
    <mergeCell ref="H18:H20"/>
    <mergeCell ref="J18:J20"/>
    <mergeCell ref="A10:A17"/>
    <mergeCell ref="B10:B17"/>
    <mergeCell ref="C10:C17"/>
    <mergeCell ref="A18:A20"/>
    <mergeCell ref="B18:B20"/>
    <mergeCell ref="C18:C20"/>
    <mergeCell ref="D18:D20"/>
    <mergeCell ref="E18:E20"/>
    <mergeCell ref="D10:D17"/>
    <mergeCell ref="E10:E17"/>
    <mergeCell ref="F10:F17"/>
    <mergeCell ref="G10:G17"/>
    <mergeCell ref="A21:A25"/>
    <mergeCell ref="B21:B25"/>
    <mergeCell ref="C21:C25"/>
    <mergeCell ref="D21:D25"/>
    <mergeCell ref="E21:E25"/>
    <mergeCell ref="F21:F25"/>
    <mergeCell ref="G21:G25"/>
    <mergeCell ref="H21:H25"/>
    <mergeCell ref="F33:F36"/>
    <mergeCell ref="G33:G36"/>
    <mergeCell ref="H33:H36"/>
    <mergeCell ref="B33:B36"/>
    <mergeCell ref="C33:C36"/>
    <mergeCell ref="D33:D36"/>
    <mergeCell ref="E33:E36"/>
    <mergeCell ref="A26:A31"/>
    <mergeCell ref="B26:B31"/>
    <mergeCell ref="C26:C31"/>
    <mergeCell ref="D26:D31"/>
    <mergeCell ref="A33:A36"/>
    <mergeCell ref="E26:E31"/>
    <mergeCell ref="F26:F31"/>
    <mergeCell ref="G26:G31"/>
    <mergeCell ref="H26:H31"/>
    <mergeCell ref="Q41:Q42"/>
    <mergeCell ref="R41:R42"/>
    <mergeCell ref="S41:S42"/>
    <mergeCell ref="T41:T42"/>
    <mergeCell ref="K41:K42"/>
    <mergeCell ref="L41:L42"/>
    <mergeCell ref="M41:M42"/>
    <mergeCell ref="N41:N42"/>
    <mergeCell ref="O41:O42"/>
    <mergeCell ref="P41:P42"/>
    <mergeCell ref="A37:A42"/>
    <mergeCell ref="B37:B42"/>
    <mergeCell ref="C37:C42"/>
    <mergeCell ref="D37:D42"/>
    <mergeCell ref="E37:E42"/>
    <mergeCell ref="F37:F42"/>
    <mergeCell ref="G37:G42"/>
    <mergeCell ref="H37:H42"/>
    <mergeCell ref="J37:J42"/>
  </mergeCells>
  <pageMargins left="0.7" right="0.7" top="0.75" bottom="0.75" header="0.3" footer="0.3"/>
  <pageSetup paperSize="0" orientation="portrait" horizontalDpi="0" verticalDpi="0" copie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
  <sheetViews>
    <sheetView topLeftCell="C1" zoomScale="80" zoomScaleNormal="80" workbookViewId="0">
      <selection activeCell="H8" sqref="H8:H11"/>
    </sheetView>
  </sheetViews>
  <sheetFormatPr baseColWidth="10" defaultRowHeight="15" x14ac:dyDescent="0.25"/>
  <cols>
    <col min="2" max="2" width="13.7109375" customWidth="1"/>
    <col min="3" max="3" width="13.140625" customWidth="1"/>
    <col min="4" max="4" width="17.28515625" customWidth="1"/>
    <col min="5" max="5" width="23.7109375" customWidth="1"/>
    <col min="6" max="6" width="15.42578125" customWidth="1"/>
    <col min="7" max="7" width="13.7109375" customWidth="1"/>
    <col min="8" max="8" width="20.85546875" customWidth="1"/>
    <col min="9" max="9" width="17.140625" customWidth="1"/>
    <col min="10" max="10" width="15.5703125" customWidth="1"/>
    <col min="11" max="11" width="17.28515625" customWidth="1"/>
    <col min="12" max="12" width="16.140625" customWidth="1"/>
    <col min="13" max="13" width="16.28515625" customWidth="1"/>
    <col min="14" max="14" width="16.85546875" customWidth="1"/>
    <col min="15" max="15" width="15.85546875" customWidth="1"/>
    <col min="16" max="16" width="14.85546875" customWidth="1"/>
    <col min="17" max="19" width="15.42578125" customWidth="1"/>
    <col min="20" max="20" width="15.7109375" customWidth="1"/>
  </cols>
  <sheetData>
    <row r="1" spans="1:21" ht="35.25" customHeight="1" x14ac:dyDescent="0.25">
      <c r="A1" s="76"/>
      <c r="B1" s="77"/>
      <c r="C1" s="77"/>
      <c r="D1" s="77"/>
      <c r="E1" s="77"/>
      <c r="F1" s="78"/>
      <c r="G1" s="82" t="s">
        <v>10</v>
      </c>
      <c r="H1" s="82"/>
      <c r="I1" s="82"/>
      <c r="J1" s="82"/>
      <c r="K1" s="82"/>
      <c r="L1" s="82"/>
      <c r="M1" s="82"/>
      <c r="N1" s="82"/>
      <c r="O1" s="82"/>
      <c r="P1" s="82"/>
      <c r="Q1" s="82"/>
      <c r="R1" s="82"/>
      <c r="S1" s="82"/>
      <c r="T1" s="82"/>
    </row>
    <row r="2" spans="1:21" ht="37.5" customHeight="1" x14ac:dyDescent="0.25">
      <c r="A2" s="79"/>
      <c r="B2" s="80"/>
      <c r="C2" s="80"/>
      <c r="D2" s="80"/>
      <c r="E2" s="80"/>
      <c r="F2" s="81"/>
      <c r="G2" s="83" t="s">
        <v>14</v>
      </c>
      <c r="H2" s="84"/>
      <c r="I2" s="83" t="s">
        <v>22</v>
      </c>
      <c r="J2" s="85"/>
      <c r="K2" s="83" t="s">
        <v>30</v>
      </c>
      <c r="L2" s="86"/>
      <c r="M2" s="86"/>
      <c r="N2" s="86"/>
      <c r="O2" s="86"/>
      <c r="P2" s="86"/>
      <c r="Q2" s="86"/>
      <c r="R2" s="86"/>
      <c r="S2" s="86"/>
      <c r="T2" s="86"/>
    </row>
    <row r="3" spans="1:21" ht="15.75" customHeight="1" x14ac:dyDescent="0.25">
      <c r="A3" s="87" t="s">
        <v>116</v>
      </c>
      <c r="B3" s="87"/>
      <c r="C3" s="87"/>
      <c r="D3" s="87"/>
      <c r="E3" s="87"/>
      <c r="F3" s="87"/>
      <c r="G3" s="87"/>
      <c r="H3" s="87"/>
      <c r="I3" s="87"/>
      <c r="J3" s="87"/>
      <c r="K3" s="87"/>
      <c r="L3" s="87"/>
      <c r="M3" s="87"/>
      <c r="N3" s="87"/>
      <c r="O3" s="87"/>
      <c r="P3" s="87"/>
      <c r="Q3" s="87"/>
      <c r="R3" s="87"/>
      <c r="S3" s="87"/>
      <c r="T3" s="87"/>
    </row>
    <row r="4" spans="1:21" ht="15.75" customHeight="1" x14ac:dyDescent="0.25">
      <c r="A4" s="87"/>
      <c r="B4" s="87"/>
      <c r="C4" s="87"/>
      <c r="D4" s="87"/>
      <c r="E4" s="87"/>
      <c r="F4" s="87"/>
      <c r="G4" s="87"/>
      <c r="H4" s="87"/>
      <c r="I4" s="87"/>
      <c r="J4" s="87"/>
      <c r="K4" s="87"/>
      <c r="L4" s="87"/>
      <c r="M4" s="87"/>
      <c r="N4" s="87"/>
      <c r="O4" s="87"/>
      <c r="P4" s="87"/>
      <c r="Q4" s="87"/>
      <c r="R4" s="87"/>
      <c r="S4" s="87"/>
      <c r="T4" s="87"/>
    </row>
    <row r="5" spans="1:21" ht="15.75" customHeight="1" x14ac:dyDescent="0.25">
      <c r="A5" s="87"/>
      <c r="B5" s="87"/>
      <c r="C5" s="87"/>
      <c r="D5" s="87"/>
      <c r="E5" s="87"/>
      <c r="F5" s="87"/>
      <c r="G5" s="87"/>
      <c r="H5" s="87"/>
      <c r="I5" s="87"/>
      <c r="J5" s="87"/>
      <c r="K5" s="87"/>
      <c r="L5" s="87"/>
      <c r="M5" s="87"/>
      <c r="N5" s="87"/>
      <c r="O5" s="87"/>
      <c r="P5" s="87"/>
      <c r="Q5" s="87"/>
      <c r="R5" s="87"/>
      <c r="S5" s="87"/>
      <c r="T5" s="87"/>
    </row>
    <row r="6" spans="1:21" ht="15.75" customHeight="1" x14ac:dyDescent="0.25">
      <c r="A6" s="75" t="s">
        <v>23</v>
      </c>
      <c r="B6" s="75"/>
      <c r="C6" s="75"/>
      <c r="D6" s="75"/>
      <c r="E6" s="75"/>
      <c r="F6" s="75"/>
      <c r="G6" s="75"/>
      <c r="H6" s="75"/>
      <c r="I6" s="75"/>
      <c r="J6" s="75"/>
      <c r="K6" s="75"/>
      <c r="L6" s="75"/>
      <c r="M6" s="75"/>
      <c r="N6" s="75"/>
      <c r="O6" s="75"/>
      <c r="P6" s="75" t="s">
        <v>24</v>
      </c>
      <c r="Q6" s="75"/>
      <c r="R6" s="75"/>
      <c r="S6" s="75"/>
      <c r="T6" s="75"/>
    </row>
    <row r="7" spans="1:21" ht="63" x14ac:dyDescent="0.25">
      <c r="A7" s="1" t="s">
        <v>0</v>
      </c>
      <c r="B7" s="1" t="s">
        <v>1</v>
      </c>
      <c r="C7" s="1" t="s">
        <v>2</v>
      </c>
      <c r="D7" s="1" t="s">
        <v>21</v>
      </c>
      <c r="E7" s="1" t="s">
        <v>3</v>
      </c>
      <c r="F7" s="1" t="s">
        <v>9</v>
      </c>
      <c r="G7" s="1" t="s">
        <v>4</v>
      </c>
      <c r="H7" s="1" t="s">
        <v>6</v>
      </c>
      <c r="I7" s="1" t="s">
        <v>5</v>
      </c>
      <c r="J7" s="3" t="s">
        <v>11</v>
      </c>
      <c r="K7" s="1" t="s">
        <v>8</v>
      </c>
      <c r="L7" s="1" t="s">
        <v>13</v>
      </c>
      <c r="M7" s="1" t="s">
        <v>12</v>
      </c>
      <c r="N7" s="2" t="s">
        <v>7</v>
      </c>
      <c r="O7" s="2" t="s">
        <v>15</v>
      </c>
      <c r="P7" s="4" t="s">
        <v>17</v>
      </c>
      <c r="Q7" s="4" t="s">
        <v>16</v>
      </c>
      <c r="R7" s="4" t="s">
        <v>18</v>
      </c>
      <c r="S7" s="4" t="s">
        <v>19</v>
      </c>
      <c r="T7" s="1" t="s">
        <v>20</v>
      </c>
    </row>
    <row r="8" spans="1:21" ht="154.5" customHeight="1" x14ac:dyDescent="0.25">
      <c r="A8" s="62">
        <v>1</v>
      </c>
      <c r="B8" s="62">
        <v>201700585</v>
      </c>
      <c r="C8" s="112">
        <v>160544</v>
      </c>
      <c r="D8" s="112" t="s">
        <v>120</v>
      </c>
      <c r="E8" s="112" t="s">
        <v>121</v>
      </c>
      <c r="F8" s="112" t="s">
        <v>122</v>
      </c>
      <c r="G8" s="112" t="s">
        <v>123</v>
      </c>
      <c r="H8" s="112" t="s">
        <v>124</v>
      </c>
      <c r="I8" s="10" t="s">
        <v>160</v>
      </c>
      <c r="J8" s="91">
        <v>100000000</v>
      </c>
      <c r="K8" s="5">
        <v>3</v>
      </c>
      <c r="L8" s="5">
        <v>0</v>
      </c>
      <c r="M8" s="5">
        <v>3</v>
      </c>
      <c r="N8" s="10" t="s">
        <v>194</v>
      </c>
      <c r="O8" s="10" t="s">
        <v>195</v>
      </c>
      <c r="P8" s="5">
        <v>3</v>
      </c>
      <c r="Q8" s="5">
        <v>0</v>
      </c>
      <c r="R8" s="5">
        <v>3</v>
      </c>
      <c r="S8" s="38">
        <f>P8/K8</f>
        <v>1</v>
      </c>
      <c r="T8" s="50">
        <f>R8/M8</f>
        <v>1</v>
      </c>
    </row>
    <row r="9" spans="1:21" ht="87.75" customHeight="1" x14ac:dyDescent="0.25">
      <c r="A9" s="59"/>
      <c r="B9" s="59"/>
      <c r="C9" s="113"/>
      <c r="D9" s="113"/>
      <c r="E9" s="113"/>
      <c r="F9" s="113"/>
      <c r="G9" s="113"/>
      <c r="H9" s="113"/>
      <c r="I9" s="58" t="s">
        <v>125</v>
      </c>
      <c r="J9" s="108"/>
      <c r="K9" s="5">
        <v>20</v>
      </c>
      <c r="L9" s="5">
        <v>40</v>
      </c>
      <c r="M9" s="5">
        <v>60</v>
      </c>
      <c r="N9" s="10" t="s">
        <v>194</v>
      </c>
      <c r="O9" s="10" t="s">
        <v>195</v>
      </c>
      <c r="P9" s="5">
        <v>5</v>
      </c>
      <c r="Q9" s="5">
        <v>30</v>
      </c>
      <c r="R9" s="5">
        <v>35</v>
      </c>
      <c r="S9" s="38">
        <f>P9/K9</f>
        <v>0.25</v>
      </c>
      <c r="T9" s="50">
        <f>R9/M9</f>
        <v>0.58333333333333337</v>
      </c>
    </row>
    <row r="10" spans="1:21" ht="84.75" customHeight="1" x14ac:dyDescent="0.25">
      <c r="A10" s="59"/>
      <c r="B10" s="59"/>
      <c r="C10" s="113"/>
      <c r="D10" s="113"/>
      <c r="E10" s="113"/>
      <c r="F10" s="113"/>
      <c r="G10" s="113"/>
      <c r="H10" s="113"/>
      <c r="I10" s="10" t="s">
        <v>142</v>
      </c>
      <c r="J10" s="108"/>
      <c r="K10" s="5">
        <v>1</v>
      </c>
      <c r="L10" s="5">
        <v>1</v>
      </c>
      <c r="M10" s="5">
        <v>1</v>
      </c>
      <c r="N10" s="10" t="s">
        <v>194</v>
      </c>
      <c r="O10" s="10" t="s">
        <v>195</v>
      </c>
      <c r="P10" s="5">
        <v>1</v>
      </c>
      <c r="Q10" s="5">
        <v>1</v>
      </c>
      <c r="R10" s="5">
        <v>1</v>
      </c>
      <c r="S10" s="38">
        <f>P10/K10</f>
        <v>1</v>
      </c>
      <c r="T10" s="50">
        <f t="shared" ref="T10:T11" si="0">R10/M10</f>
        <v>1</v>
      </c>
    </row>
    <row r="11" spans="1:21" ht="60" customHeight="1" x14ac:dyDescent="0.25">
      <c r="A11" s="63"/>
      <c r="B11" s="63"/>
      <c r="C11" s="114"/>
      <c r="D11" s="114"/>
      <c r="E11" s="114"/>
      <c r="F11" s="114"/>
      <c r="G11" s="114"/>
      <c r="H11" s="114"/>
      <c r="I11" s="37" t="s">
        <v>193</v>
      </c>
      <c r="J11" s="109"/>
      <c r="K11" s="5">
        <v>1</v>
      </c>
      <c r="L11" s="5">
        <v>1</v>
      </c>
      <c r="M11" s="5">
        <v>1</v>
      </c>
      <c r="N11" s="10" t="s">
        <v>194</v>
      </c>
      <c r="O11" s="10" t="s">
        <v>195</v>
      </c>
      <c r="P11" s="5">
        <v>1</v>
      </c>
      <c r="Q11" s="5">
        <v>1</v>
      </c>
      <c r="R11" s="5">
        <v>1</v>
      </c>
      <c r="S11" s="38">
        <f>P11/K11</f>
        <v>1</v>
      </c>
      <c r="T11" s="50">
        <f t="shared" si="0"/>
        <v>1</v>
      </c>
    </row>
    <row r="12" spans="1:21" ht="30" x14ac:dyDescent="0.25">
      <c r="S12" s="39">
        <f>(S8+S9+S10+S11)/4</f>
        <v>0.8125</v>
      </c>
      <c r="T12" s="56" t="s">
        <v>207</v>
      </c>
      <c r="U12" s="52">
        <f>(T8+T9+T10+T11)/4</f>
        <v>0.89583333333333337</v>
      </c>
    </row>
    <row r="13" spans="1:21" ht="30" x14ac:dyDescent="0.25">
      <c r="T13" s="56" t="s">
        <v>200</v>
      </c>
      <c r="U13" s="57">
        <f>U12*0.2</f>
        <v>0.1791666666666667</v>
      </c>
    </row>
    <row r="14" spans="1:21" ht="15.75" x14ac:dyDescent="0.25">
      <c r="D14" s="100" t="s">
        <v>25</v>
      </c>
      <c r="E14" s="101"/>
      <c r="F14" s="104">
        <v>100000000</v>
      </c>
      <c r="G14" s="105"/>
    </row>
    <row r="15" spans="1:21" ht="15.75" x14ac:dyDescent="0.25">
      <c r="D15" s="102" t="s">
        <v>208</v>
      </c>
      <c r="E15" s="103"/>
      <c r="F15" s="104">
        <v>95164089</v>
      </c>
      <c r="G15" s="105"/>
    </row>
    <row r="16" spans="1:21" ht="15.75" x14ac:dyDescent="0.25">
      <c r="D16" s="102" t="s">
        <v>197</v>
      </c>
      <c r="E16" s="103"/>
      <c r="F16" s="98">
        <f>F15/F14</f>
        <v>0.95164088999999996</v>
      </c>
      <c r="G16" s="99"/>
    </row>
    <row r="17" spans="4:7" ht="15.75" x14ac:dyDescent="0.25">
      <c r="D17" s="102" t="s">
        <v>28</v>
      </c>
      <c r="E17" s="103"/>
      <c r="F17" s="98">
        <f>U12/F16</f>
        <v>0.94135649565597523</v>
      </c>
      <c r="G17" s="99"/>
    </row>
  </sheetData>
  <sheetProtection algorithmName="SHA-512" hashValue="3uj6lgZWEsGFCEsFClnjW+yL0MtHokvuA/nXjsUYx/XJ9G9qTf9v7V9uMKR07t72v5hju19Wy6m+FEHrnokI/A==" saltValue="cJR9I3gzltO/P292hSFxIA==" spinCount="100000" sheet="1" objects="1" scenarios="1"/>
  <mergeCells count="25">
    <mergeCell ref="D16:E16"/>
    <mergeCell ref="F16:G16"/>
    <mergeCell ref="D17:E17"/>
    <mergeCell ref="F17:G17"/>
    <mergeCell ref="D14:E14"/>
    <mergeCell ref="F14:G14"/>
    <mergeCell ref="F15:G15"/>
    <mergeCell ref="D15:E15"/>
    <mergeCell ref="A6:O6"/>
    <mergeCell ref="P6:T6"/>
    <mergeCell ref="A1:F2"/>
    <mergeCell ref="G1:T1"/>
    <mergeCell ref="G2:H2"/>
    <mergeCell ref="I2:J2"/>
    <mergeCell ref="K2:T2"/>
    <mergeCell ref="A3:T5"/>
    <mergeCell ref="J8:J11"/>
    <mergeCell ref="H8:H11"/>
    <mergeCell ref="A8:A11"/>
    <mergeCell ref="B8:B11"/>
    <mergeCell ref="C8:C11"/>
    <mergeCell ref="D8:D11"/>
    <mergeCell ref="E8:E11"/>
    <mergeCell ref="F8:F11"/>
    <mergeCell ref="G8:G11"/>
  </mergeCells>
  <pageMargins left="0.7" right="0.7" top="0.75" bottom="0.75" header="0.3" footer="0.3"/>
  <pageSetup paperSize="0" orientation="portrait" horizontalDpi="0" verticalDpi="0" copies="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2"/>
  <sheetViews>
    <sheetView topLeftCell="B13" zoomScale="70" zoomScaleNormal="70" workbookViewId="0">
      <selection activeCell="F22" sqref="F22:G22"/>
    </sheetView>
  </sheetViews>
  <sheetFormatPr baseColWidth="10" defaultRowHeight="15" x14ac:dyDescent="0.25"/>
  <cols>
    <col min="2" max="2" width="13.7109375" customWidth="1"/>
    <col min="3" max="3" width="13.140625" customWidth="1"/>
    <col min="4" max="4" width="17.28515625" customWidth="1"/>
    <col min="5" max="5" width="27.140625" customWidth="1"/>
    <col min="6" max="6" width="15.42578125" customWidth="1"/>
    <col min="7" max="7" width="13.7109375" customWidth="1"/>
    <col min="8" max="8" width="22.28515625" customWidth="1"/>
    <col min="9" max="9" width="45.85546875" customWidth="1"/>
    <col min="10" max="10" width="16.7109375" customWidth="1"/>
    <col min="11" max="11" width="17.28515625" customWidth="1"/>
    <col min="12" max="12" width="16.140625" customWidth="1"/>
    <col min="13" max="13" width="16.28515625" customWidth="1"/>
    <col min="14" max="14" width="16.85546875" customWidth="1"/>
    <col min="15" max="15" width="15.85546875" customWidth="1"/>
    <col min="16" max="16" width="14.85546875" customWidth="1"/>
    <col min="17" max="19" width="15.42578125" customWidth="1"/>
    <col min="20" max="20" width="15.7109375" customWidth="1"/>
  </cols>
  <sheetData>
    <row r="1" spans="1:20" ht="35.25" customHeight="1" x14ac:dyDescent="0.25">
      <c r="A1" s="76"/>
      <c r="B1" s="77"/>
      <c r="C1" s="77"/>
      <c r="D1" s="77"/>
      <c r="E1" s="77"/>
      <c r="F1" s="78"/>
      <c r="G1" s="82" t="s">
        <v>10</v>
      </c>
      <c r="H1" s="82"/>
      <c r="I1" s="82"/>
      <c r="J1" s="82"/>
      <c r="K1" s="82"/>
      <c r="L1" s="82"/>
      <c r="M1" s="82"/>
      <c r="N1" s="82"/>
      <c r="O1" s="82"/>
      <c r="P1" s="82"/>
      <c r="Q1" s="82"/>
      <c r="R1" s="82"/>
      <c r="S1" s="82"/>
      <c r="T1" s="82"/>
    </row>
    <row r="2" spans="1:20" ht="37.5" customHeight="1" x14ac:dyDescent="0.25">
      <c r="A2" s="79"/>
      <c r="B2" s="80"/>
      <c r="C2" s="80"/>
      <c r="D2" s="80"/>
      <c r="E2" s="80"/>
      <c r="F2" s="81"/>
      <c r="G2" s="83" t="s">
        <v>14</v>
      </c>
      <c r="H2" s="84"/>
      <c r="I2" s="83" t="s">
        <v>22</v>
      </c>
      <c r="J2" s="85"/>
      <c r="K2" s="83" t="s">
        <v>31</v>
      </c>
      <c r="L2" s="86"/>
      <c r="M2" s="86"/>
      <c r="N2" s="86"/>
      <c r="O2" s="86"/>
      <c r="P2" s="86"/>
      <c r="Q2" s="86"/>
      <c r="R2" s="86"/>
      <c r="S2" s="86"/>
      <c r="T2" s="86"/>
    </row>
    <row r="3" spans="1:20" ht="15.75" customHeight="1" x14ac:dyDescent="0.25">
      <c r="A3" s="87" t="s">
        <v>116</v>
      </c>
      <c r="B3" s="87"/>
      <c r="C3" s="87"/>
      <c r="D3" s="87"/>
      <c r="E3" s="87"/>
      <c r="F3" s="87"/>
      <c r="G3" s="87"/>
      <c r="H3" s="87"/>
      <c r="I3" s="87"/>
      <c r="J3" s="87"/>
      <c r="K3" s="87"/>
      <c r="L3" s="87"/>
      <c r="M3" s="87"/>
      <c r="N3" s="87"/>
      <c r="O3" s="87"/>
      <c r="P3" s="87"/>
      <c r="Q3" s="87"/>
      <c r="R3" s="87"/>
      <c r="S3" s="87"/>
      <c r="T3" s="87"/>
    </row>
    <row r="4" spans="1:20" ht="15.75" customHeight="1" x14ac:dyDescent="0.25">
      <c r="A4" s="87"/>
      <c r="B4" s="87"/>
      <c r="C4" s="87"/>
      <c r="D4" s="87"/>
      <c r="E4" s="87"/>
      <c r="F4" s="87"/>
      <c r="G4" s="87"/>
      <c r="H4" s="87"/>
      <c r="I4" s="87"/>
      <c r="J4" s="87"/>
      <c r="K4" s="87"/>
      <c r="L4" s="87"/>
      <c r="M4" s="87"/>
      <c r="N4" s="87"/>
      <c r="O4" s="87"/>
      <c r="P4" s="87"/>
      <c r="Q4" s="87"/>
      <c r="R4" s="87"/>
      <c r="S4" s="87"/>
      <c r="T4" s="87"/>
    </row>
    <row r="5" spans="1:20" ht="15.75" customHeight="1" x14ac:dyDescent="0.25">
      <c r="A5" s="87"/>
      <c r="B5" s="87"/>
      <c r="C5" s="87"/>
      <c r="D5" s="87"/>
      <c r="E5" s="87"/>
      <c r="F5" s="87"/>
      <c r="G5" s="87"/>
      <c r="H5" s="87"/>
      <c r="I5" s="87"/>
      <c r="J5" s="87"/>
      <c r="K5" s="87"/>
      <c r="L5" s="87"/>
      <c r="M5" s="87"/>
      <c r="N5" s="87"/>
      <c r="O5" s="87"/>
      <c r="P5" s="87"/>
      <c r="Q5" s="87"/>
      <c r="R5" s="87"/>
      <c r="S5" s="87"/>
      <c r="T5" s="87"/>
    </row>
    <row r="6" spans="1:20" ht="15.75" customHeight="1" x14ac:dyDescent="0.25">
      <c r="A6" s="75" t="s">
        <v>23</v>
      </c>
      <c r="B6" s="75"/>
      <c r="C6" s="75"/>
      <c r="D6" s="75"/>
      <c r="E6" s="75"/>
      <c r="F6" s="75"/>
      <c r="G6" s="75"/>
      <c r="H6" s="75"/>
      <c r="I6" s="75"/>
      <c r="J6" s="75"/>
      <c r="K6" s="75"/>
      <c r="L6" s="75"/>
      <c r="M6" s="75"/>
      <c r="N6" s="75"/>
      <c r="O6" s="75"/>
      <c r="P6" s="75" t="s">
        <v>24</v>
      </c>
      <c r="Q6" s="75"/>
      <c r="R6" s="75"/>
      <c r="S6" s="75"/>
      <c r="T6" s="75"/>
    </row>
    <row r="7" spans="1:20" ht="63" x14ac:dyDescent="0.25">
      <c r="A7" s="1" t="s">
        <v>0</v>
      </c>
      <c r="B7" s="1" t="s">
        <v>1</v>
      </c>
      <c r="C7" s="1" t="s">
        <v>2</v>
      </c>
      <c r="D7" s="1" t="s">
        <v>21</v>
      </c>
      <c r="E7" s="1" t="s">
        <v>3</v>
      </c>
      <c r="F7" s="1" t="s">
        <v>9</v>
      </c>
      <c r="G7" s="1" t="s">
        <v>4</v>
      </c>
      <c r="H7" s="1" t="s">
        <v>6</v>
      </c>
      <c r="I7" s="1" t="s">
        <v>5</v>
      </c>
      <c r="J7" s="3" t="s">
        <v>11</v>
      </c>
      <c r="K7" s="1" t="s">
        <v>8</v>
      </c>
      <c r="L7" s="1" t="s">
        <v>13</v>
      </c>
      <c r="M7" s="1" t="s">
        <v>12</v>
      </c>
      <c r="N7" s="2" t="s">
        <v>7</v>
      </c>
      <c r="O7" s="2" t="s">
        <v>15</v>
      </c>
      <c r="P7" s="4" t="s">
        <v>17</v>
      </c>
      <c r="Q7" s="4" t="s">
        <v>16</v>
      </c>
      <c r="R7" s="4" t="s">
        <v>18</v>
      </c>
      <c r="S7" s="4" t="s">
        <v>19</v>
      </c>
      <c r="T7" s="1" t="s">
        <v>20</v>
      </c>
    </row>
    <row r="8" spans="1:20" ht="264" customHeight="1" x14ac:dyDescent="0.25">
      <c r="A8" s="5">
        <v>1</v>
      </c>
      <c r="B8" s="5">
        <v>2017051011</v>
      </c>
      <c r="C8" s="15">
        <v>160547</v>
      </c>
      <c r="D8" s="15" t="s">
        <v>79</v>
      </c>
      <c r="E8" s="15" t="s">
        <v>80</v>
      </c>
      <c r="F8" s="15" t="s">
        <v>81</v>
      </c>
      <c r="G8" s="15" t="s">
        <v>82</v>
      </c>
      <c r="H8" s="15" t="s">
        <v>83</v>
      </c>
      <c r="I8" s="15" t="s">
        <v>184</v>
      </c>
      <c r="J8" s="17">
        <v>100000000</v>
      </c>
      <c r="K8" s="5">
        <v>1</v>
      </c>
      <c r="L8" s="5">
        <v>1</v>
      </c>
      <c r="M8" s="5">
        <v>1</v>
      </c>
      <c r="N8" s="15" t="s">
        <v>84</v>
      </c>
      <c r="O8" s="15" t="s">
        <v>46</v>
      </c>
      <c r="P8" s="5">
        <v>1</v>
      </c>
      <c r="Q8" s="5">
        <v>1</v>
      </c>
      <c r="R8" s="5">
        <v>1</v>
      </c>
      <c r="S8" s="40">
        <f t="shared" ref="S8:S16" si="0">P8/K8</f>
        <v>1</v>
      </c>
      <c r="T8" s="51">
        <f t="shared" ref="T8:T14" si="1">R8/M8</f>
        <v>1</v>
      </c>
    </row>
    <row r="9" spans="1:20" ht="264" customHeight="1" x14ac:dyDescent="0.25">
      <c r="A9" s="5">
        <v>2</v>
      </c>
      <c r="B9" s="5">
        <v>2017051010</v>
      </c>
      <c r="C9" s="15">
        <v>160547</v>
      </c>
      <c r="D9" s="15" t="s">
        <v>79</v>
      </c>
      <c r="E9" s="15" t="s">
        <v>80</v>
      </c>
      <c r="F9" s="15" t="s">
        <v>81</v>
      </c>
      <c r="G9" s="15" t="s">
        <v>85</v>
      </c>
      <c r="H9" s="20" t="s">
        <v>86</v>
      </c>
      <c r="I9" s="10" t="s">
        <v>167</v>
      </c>
      <c r="J9" s="17">
        <v>78782497</v>
      </c>
      <c r="K9" s="5">
        <v>3</v>
      </c>
      <c r="L9" s="5">
        <v>2</v>
      </c>
      <c r="M9" s="5">
        <v>3</v>
      </c>
      <c r="N9" s="9" t="s">
        <v>87</v>
      </c>
      <c r="O9" s="15" t="s">
        <v>46</v>
      </c>
      <c r="P9" s="5">
        <v>3</v>
      </c>
      <c r="Q9" s="5">
        <v>2</v>
      </c>
      <c r="R9" s="5">
        <v>3</v>
      </c>
      <c r="S9" s="40">
        <f t="shared" si="0"/>
        <v>1</v>
      </c>
      <c r="T9" s="51">
        <f t="shared" si="1"/>
        <v>1</v>
      </c>
    </row>
    <row r="10" spans="1:20" ht="38.25" customHeight="1" x14ac:dyDescent="0.25">
      <c r="A10" s="62">
        <v>3</v>
      </c>
      <c r="B10" s="62">
        <v>2017005119</v>
      </c>
      <c r="C10" s="112">
        <v>160547</v>
      </c>
      <c r="D10" s="112" t="s">
        <v>79</v>
      </c>
      <c r="E10" s="112" t="s">
        <v>80</v>
      </c>
      <c r="F10" s="112" t="s">
        <v>81</v>
      </c>
      <c r="G10" s="112" t="s">
        <v>85</v>
      </c>
      <c r="H10" s="68" t="s">
        <v>88</v>
      </c>
      <c r="I10" s="47" t="s">
        <v>89</v>
      </c>
      <c r="J10" s="91">
        <v>174763466</v>
      </c>
      <c r="K10" s="5">
        <v>2</v>
      </c>
      <c r="L10" s="5">
        <v>2</v>
      </c>
      <c r="M10" s="5">
        <v>2</v>
      </c>
      <c r="N10" s="9" t="s">
        <v>90</v>
      </c>
      <c r="O10" s="15" t="s">
        <v>91</v>
      </c>
      <c r="P10" s="5">
        <v>0</v>
      </c>
      <c r="Q10" s="5">
        <v>2</v>
      </c>
      <c r="R10" s="5">
        <v>2</v>
      </c>
      <c r="S10" s="40">
        <f t="shared" si="0"/>
        <v>0</v>
      </c>
      <c r="T10" s="51">
        <f t="shared" si="1"/>
        <v>1</v>
      </c>
    </row>
    <row r="11" spans="1:20" ht="31.5" x14ac:dyDescent="0.25">
      <c r="A11" s="59"/>
      <c r="B11" s="59"/>
      <c r="C11" s="113"/>
      <c r="D11" s="113"/>
      <c r="E11" s="113"/>
      <c r="F11" s="113"/>
      <c r="G11" s="113"/>
      <c r="H11" s="115"/>
      <c r="I11" s="21" t="s">
        <v>161</v>
      </c>
      <c r="J11" s="59"/>
      <c r="K11" s="5">
        <v>1</v>
      </c>
      <c r="L11" s="5">
        <v>1</v>
      </c>
      <c r="M11" s="5">
        <v>1</v>
      </c>
      <c r="N11" s="9" t="s">
        <v>90</v>
      </c>
      <c r="O11" s="15" t="s">
        <v>91</v>
      </c>
      <c r="P11" s="5">
        <v>0</v>
      </c>
      <c r="Q11" s="5">
        <v>1</v>
      </c>
      <c r="R11" s="5">
        <v>1</v>
      </c>
      <c r="S11" s="40">
        <f t="shared" si="0"/>
        <v>0</v>
      </c>
      <c r="T11" s="51">
        <f t="shared" si="1"/>
        <v>1</v>
      </c>
    </row>
    <row r="12" spans="1:20" ht="39.75" customHeight="1" x14ac:dyDescent="0.25">
      <c r="A12" s="59"/>
      <c r="B12" s="59"/>
      <c r="C12" s="113"/>
      <c r="D12" s="113"/>
      <c r="E12" s="113"/>
      <c r="F12" s="113"/>
      <c r="G12" s="113"/>
      <c r="H12" s="115"/>
      <c r="I12" s="21" t="s">
        <v>162</v>
      </c>
      <c r="J12" s="59"/>
      <c r="K12" s="5">
        <v>1</v>
      </c>
      <c r="L12" s="5">
        <v>1</v>
      </c>
      <c r="M12" s="5">
        <v>1</v>
      </c>
      <c r="N12" s="9" t="s">
        <v>90</v>
      </c>
      <c r="O12" s="15" t="s">
        <v>91</v>
      </c>
      <c r="P12" s="5">
        <v>1</v>
      </c>
      <c r="Q12" s="5">
        <v>1</v>
      </c>
      <c r="R12" s="5">
        <v>1</v>
      </c>
      <c r="S12" s="40">
        <f t="shared" si="0"/>
        <v>1</v>
      </c>
      <c r="T12" s="51">
        <f t="shared" si="1"/>
        <v>1</v>
      </c>
    </row>
    <row r="13" spans="1:20" ht="165" customHeight="1" x14ac:dyDescent="0.25">
      <c r="A13" s="59"/>
      <c r="B13" s="59"/>
      <c r="C13" s="113"/>
      <c r="D13" s="113"/>
      <c r="E13" s="113"/>
      <c r="F13" s="113"/>
      <c r="G13" s="113"/>
      <c r="H13" s="115"/>
      <c r="I13" s="9" t="s">
        <v>165</v>
      </c>
      <c r="J13" s="59"/>
      <c r="K13" s="5">
        <v>1</v>
      </c>
      <c r="L13" s="5">
        <v>1</v>
      </c>
      <c r="M13" s="5">
        <v>1</v>
      </c>
      <c r="N13" s="9" t="s">
        <v>90</v>
      </c>
      <c r="O13" s="15" t="s">
        <v>91</v>
      </c>
      <c r="P13" s="5">
        <v>1</v>
      </c>
      <c r="Q13" s="5">
        <v>1</v>
      </c>
      <c r="R13" s="5">
        <v>1</v>
      </c>
      <c r="S13" s="40">
        <f t="shared" si="0"/>
        <v>1</v>
      </c>
      <c r="T13" s="51">
        <f t="shared" si="1"/>
        <v>1</v>
      </c>
    </row>
    <row r="14" spans="1:20" ht="165" customHeight="1" x14ac:dyDescent="0.25">
      <c r="A14" s="59"/>
      <c r="B14" s="59"/>
      <c r="C14" s="113"/>
      <c r="D14" s="113"/>
      <c r="E14" s="113"/>
      <c r="F14" s="113"/>
      <c r="G14" s="113"/>
      <c r="H14" s="115"/>
      <c r="I14" s="9" t="s">
        <v>166</v>
      </c>
      <c r="J14" s="59"/>
      <c r="K14" s="5">
        <v>1</v>
      </c>
      <c r="L14" s="5">
        <v>1</v>
      </c>
      <c r="M14" s="5">
        <v>1</v>
      </c>
      <c r="N14" s="9" t="s">
        <v>90</v>
      </c>
      <c r="O14" s="15" t="s">
        <v>91</v>
      </c>
      <c r="P14" s="5">
        <v>1</v>
      </c>
      <c r="Q14" s="5">
        <v>1</v>
      </c>
      <c r="R14" s="5">
        <v>1</v>
      </c>
      <c r="S14" s="40">
        <f t="shared" si="0"/>
        <v>1</v>
      </c>
      <c r="T14" s="51">
        <f t="shared" si="1"/>
        <v>1</v>
      </c>
    </row>
    <row r="15" spans="1:20" ht="71.25" customHeight="1" x14ac:dyDescent="0.25">
      <c r="A15" s="59"/>
      <c r="B15" s="59"/>
      <c r="C15" s="113"/>
      <c r="D15" s="113"/>
      <c r="E15" s="113"/>
      <c r="F15" s="113"/>
      <c r="G15" s="113"/>
      <c r="H15" s="115"/>
      <c r="I15" s="9" t="s">
        <v>163</v>
      </c>
      <c r="J15" s="59"/>
      <c r="K15" s="5">
        <v>1</v>
      </c>
      <c r="L15" s="5">
        <v>1</v>
      </c>
      <c r="M15" s="5">
        <v>1</v>
      </c>
      <c r="N15" s="9" t="s">
        <v>90</v>
      </c>
      <c r="O15" s="15" t="s">
        <v>91</v>
      </c>
      <c r="P15" s="5">
        <v>2</v>
      </c>
      <c r="Q15" s="5">
        <v>0</v>
      </c>
      <c r="R15" s="5">
        <v>2</v>
      </c>
      <c r="S15" s="40">
        <f t="shared" si="0"/>
        <v>2</v>
      </c>
      <c r="T15" s="51">
        <v>1</v>
      </c>
    </row>
    <row r="16" spans="1:20" ht="75" customHeight="1" x14ac:dyDescent="0.25">
      <c r="A16" s="63"/>
      <c r="B16" s="63"/>
      <c r="C16" s="114"/>
      <c r="D16" s="114"/>
      <c r="E16" s="114"/>
      <c r="F16" s="114"/>
      <c r="G16" s="114"/>
      <c r="H16" s="69"/>
      <c r="I16" s="37" t="s">
        <v>164</v>
      </c>
      <c r="J16" s="63"/>
      <c r="K16" s="5">
        <v>1</v>
      </c>
      <c r="L16" s="5">
        <v>1</v>
      </c>
      <c r="M16" s="5">
        <v>1</v>
      </c>
      <c r="N16" s="9" t="s">
        <v>90</v>
      </c>
      <c r="O16" s="15" t="s">
        <v>91</v>
      </c>
      <c r="P16" s="5">
        <v>0</v>
      </c>
      <c r="Q16" s="5">
        <v>1</v>
      </c>
      <c r="R16" s="5">
        <v>1</v>
      </c>
      <c r="S16" s="40">
        <f t="shared" si="0"/>
        <v>0</v>
      </c>
      <c r="T16" s="51">
        <f>R16/M16</f>
        <v>1</v>
      </c>
    </row>
    <row r="17" spans="4:21" ht="30" x14ac:dyDescent="0.25">
      <c r="S17" s="39">
        <f>(S8+S9+S10+S11++S12+S13+S14+S15+S16)/9</f>
        <v>0.77777777777777779</v>
      </c>
      <c r="T17" s="56" t="s">
        <v>207</v>
      </c>
      <c r="U17" s="52">
        <f>(T8+T9+T10+T11+T12+T13+T14+T15+T16)/9</f>
        <v>1</v>
      </c>
    </row>
    <row r="18" spans="4:21" ht="30" x14ac:dyDescent="0.25">
      <c r="T18" s="56" t="s">
        <v>200</v>
      </c>
      <c r="U18" s="57">
        <f>U17*0.2</f>
        <v>0.2</v>
      </c>
    </row>
    <row r="19" spans="4:21" ht="15.75" x14ac:dyDescent="0.25">
      <c r="D19" s="100" t="s">
        <v>25</v>
      </c>
      <c r="E19" s="101"/>
      <c r="F19" s="104">
        <f>J8+J9+J10</f>
        <v>353545963</v>
      </c>
      <c r="G19" s="105"/>
    </row>
    <row r="20" spans="4:21" ht="15.75" x14ac:dyDescent="0.25">
      <c r="D20" s="102" t="s">
        <v>208</v>
      </c>
      <c r="E20" s="103"/>
      <c r="F20" s="104">
        <v>278877029</v>
      </c>
      <c r="G20" s="105"/>
    </row>
    <row r="21" spans="4:21" ht="15.75" x14ac:dyDescent="0.25">
      <c r="D21" s="102" t="s">
        <v>197</v>
      </c>
      <c r="E21" s="103"/>
      <c r="F21" s="98">
        <f>F20/F19</f>
        <v>0.7887999247215276</v>
      </c>
      <c r="G21" s="99"/>
    </row>
    <row r="22" spans="4:21" ht="15.75" x14ac:dyDescent="0.25">
      <c r="D22" s="102" t="s">
        <v>28</v>
      </c>
      <c r="E22" s="103"/>
      <c r="F22" s="98">
        <v>1</v>
      </c>
      <c r="G22" s="99"/>
    </row>
  </sheetData>
  <sheetProtection algorithmName="SHA-512" hashValue="e2nlNG8JtRuuprhKoQgp0WCwHMgEcoC1gCnKJBJol4VI4g1vAo98a5B9trJ0WzJZZL62GEnT39YERcWH6Fv+0g==" saltValue="lqTK6fiVAYd0gersB2AosQ==" spinCount="100000" sheet="1" objects="1" scenarios="1"/>
  <mergeCells count="25">
    <mergeCell ref="D21:E21"/>
    <mergeCell ref="F21:G21"/>
    <mergeCell ref="D22:E22"/>
    <mergeCell ref="F22:G22"/>
    <mergeCell ref="D19:E19"/>
    <mergeCell ref="F19:G19"/>
    <mergeCell ref="F20:G20"/>
    <mergeCell ref="D20:E20"/>
    <mergeCell ref="A6:O6"/>
    <mergeCell ref="P6:T6"/>
    <mergeCell ref="A1:F2"/>
    <mergeCell ref="G1:T1"/>
    <mergeCell ref="G2:H2"/>
    <mergeCell ref="I2:J2"/>
    <mergeCell ref="K2:T2"/>
    <mergeCell ref="A3:T5"/>
    <mergeCell ref="F10:F16"/>
    <mergeCell ref="G10:G16"/>
    <mergeCell ref="H10:H16"/>
    <mergeCell ref="J10:J16"/>
    <mergeCell ref="A10:A16"/>
    <mergeCell ref="B10:B16"/>
    <mergeCell ref="C10:C16"/>
    <mergeCell ref="D10:D16"/>
    <mergeCell ref="E10:E1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9"/>
  <sheetViews>
    <sheetView topLeftCell="A7" zoomScale="70" zoomScaleNormal="70" workbookViewId="0">
      <selection activeCell="D17" sqref="D17:E17"/>
    </sheetView>
  </sheetViews>
  <sheetFormatPr baseColWidth="10" defaultRowHeight="15" x14ac:dyDescent="0.25"/>
  <cols>
    <col min="2" max="2" width="13.7109375" customWidth="1"/>
    <col min="3" max="3" width="13.140625" customWidth="1"/>
    <col min="4" max="4" width="19.85546875" customWidth="1"/>
    <col min="5" max="5" width="36.140625" customWidth="1"/>
    <col min="6" max="6" width="15.42578125" customWidth="1"/>
    <col min="7" max="7" width="13.7109375" customWidth="1"/>
    <col min="8" max="8" width="23" customWidth="1"/>
    <col min="9" max="9" width="18.42578125" customWidth="1"/>
    <col min="10" max="10" width="17" customWidth="1"/>
    <col min="11" max="11" width="17.28515625" customWidth="1"/>
    <col min="12" max="12" width="16.140625" customWidth="1"/>
    <col min="13" max="13" width="16.28515625" customWidth="1"/>
    <col min="14" max="14" width="22.85546875" customWidth="1"/>
    <col min="15" max="15" width="15.85546875" customWidth="1"/>
    <col min="16" max="16" width="14.85546875" customWidth="1"/>
    <col min="17" max="19" width="15.42578125" customWidth="1"/>
    <col min="20" max="20" width="15.7109375" customWidth="1"/>
  </cols>
  <sheetData>
    <row r="1" spans="1:21" ht="35.25" customHeight="1" x14ac:dyDescent="0.25">
      <c r="A1" s="76"/>
      <c r="B1" s="77"/>
      <c r="C1" s="77"/>
      <c r="D1" s="77"/>
      <c r="E1" s="77"/>
      <c r="F1" s="78"/>
      <c r="G1" s="82" t="s">
        <v>10</v>
      </c>
      <c r="H1" s="82"/>
      <c r="I1" s="82"/>
      <c r="J1" s="82"/>
      <c r="K1" s="82"/>
      <c r="L1" s="82"/>
      <c r="M1" s="82"/>
      <c r="N1" s="82"/>
      <c r="O1" s="82"/>
      <c r="P1" s="82"/>
      <c r="Q1" s="82"/>
      <c r="R1" s="82"/>
      <c r="S1" s="82"/>
      <c r="T1" s="82"/>
    </row>
    <row r="2" spans="1:21" ht="37.5" customHeight="1" x14ac:dyDescent="0.25">
      <c r="A2" s="79"/>
      <c r="B2" s="80"/>
      <c r="C2" s="80"/>
      <c r="D2" s="80"/>
      <c r="E2" s="80"/>
      <c r="F2" s="81"/>
      <c r="G2" s="83" t="s">
        <v>14</v>
      </c>
      <c r="H2" s="84"/>
      <c r="I2" s="83" t="s">
        <v>22</v>
      </c>
      <c r="J2" s="85"/>
      <c r="K2" s="83" t="s">
        <v>32</v>
      </c>
      <c r="L2" s="86"/>
      <c r="M2" s="86"/>
      <c r="N2" s="86"/>
      <c r="O2" s="86"/>
      <c r="P2" s="86"/>
      <c r="Q2" s="86"/>
      <c r="R2" s="86"/>
      <c r="S2" s="86"/>
      <c r="T2" s="86"/>
    </row>
    <row r="3" spans="1:21" ht="15.75" customHeight="1" x14ac:dyDescent="0.25">
      <c r="A3" s="87" t="s">
        <v>116</v>
      </c>
      <c r="B3" s="87"/>
      <c r="C3" s="87"/>
      <c r="D3" s="87"/>
      <c r="E3" s="87"/>
      <c r="F3" s="87"/>
      <c r="G3" s="87"/>
      <c r="H3" s="87"/>
      <c r="I3" s="87"/>
      <c r="J3" s="87"/>
      <c r="K3" s="87"/>
      <c r="L3" s="87"/>
      <c r="M3" s="87"/>
      <c r="N3" s="87"/>
      <c r="O3" s="87"/>
      <c r="P3" s="87"/>
      <c r="Q3" s="87"/>
      <c r="R3" s="87"/>
      <c r="S3" s="87"/>
      <c r="T3" s="87"/>
    </row>
    <row r="4" spans="1:21" ht="15.75" customHeight="1" x14ac:dyDescent="0.25">
      <c r="A4" s="87"/>
      <c r="B4" s="87"/>
      <c r="C4" s="87"/>
      <c r="D4" s="87"/>
      <c r="E4" s="87"/>
      <c r="F4" s="87"/>
      <c r="G4" s="87"/>
      <c r="H4" s="87"/>
      <c r="I4" s="87"/>
      <c r="J4" s="87"/>
      <c r="K4" s="87"/>
      <c r="L4" s="87"/>
      <c r="M4" s="87"/>
      <c r="N4" s="87"/>
      <c r="O4" s="87"/>
      <c r="P4" s="87"/>
      <c r="Q4" s="87"/>
      <c r="R4" s="87"/>
      <c r="S4" s="87"/>
      <c r="T4" s="87"/>
    </row>
    <row r="5" spans="1:21" ht="15.75" customHeight="1" x14ac:dyDescent="0.25">
      <c r="A5" s="87"/>
      <c r="B5" s="87"/>
      <c r="C5" s="87"/>
      <c r="D5" s="87"/>
      <c r="E5" s="87"/>
      <c r="F5" s="87"/>
      <c r="G5" s="87"/>
      <c r="H5" s="87"/>
      <c r="I5" s="87"/>
      <c r="J5" s="87"/>
      <c r="K5" s="87"/>
      <c r="L5" s="87"/>
      <c r="M5" s="87"/>
      <c r="N5" s="87"/>
      <c r="O5" s="87"/>
      <c r="P5" s="87"/>
      <c r="Q5" s="87"/>
      <c r="R5" s="87"/>
      <c r="S5" s="87"/>
      <c r="T5" s="87"/>
    </row>
    <row r="6" spans="1:21" ht="15.75" customHeight="1" x14ac:dyDescent="0.25">
      <c r="A6" s="75" t="s">
        <v>23</v>
      </c>
      <c r="B6" s="75"/>
      <c r="C6" s="75"/>
      <c r="D6" s="75"/>
      <c r="E6" s="75"/>
      <c r="F6" s="75"/>
      <c r="G6" s="75"/>
      <c r="H6" s="75"/>
      <c r="I6" s="75"/>
      <c r="J6" s="75"/>
      <c r="K6" s="75"/>
      <c r="L6" s="75"/>
      <c r="M6" s="75"/>
      <c r="N6" s="75"/>
      <c r="O6" s="75"/>
      <c r="P6" s="75" t="s">
        <v>24</v>
      </c>
      <c r="Q6" s="75"/>
      <c r="R6" s="75"/>
      <c r="S6" s="75"/>
      <c r="T6" s="75"/>
    </row>
    <row r="7" spans="1:21" ht="63" x14ac:dyDescent="0.25">
      <c r="A7" s="1" t="s">
        <v>0</v>
      </c>
      <c r="B7" s="1" t="s">
        <v>1</v>
      </c>
      <c r="C7" s="1" t="s">
        <v>2</v>
      </c>
      <c r="D7" s="1" t="s">
        <v>21</v>
      </c>
      <c r="E7" s="1" t="s">
        <v>3</v>
      </c>
      <c r="F7" s="1" t="s">
        <v>9</v>
      </c>
      <c r="G7" s="1" t="s">
        <v>4</v>
      </c>
      <c r="H7" s="1" t="s">
        <v>6</v>
      </c>
      <c r="I7" s="1" t="s">
        <v>5</v>
      </c>
      <c r="J7" s="3" t="s">
        <v>11</v>
      </c>
      <c r="K7" s="1" t="s">
        <v>8</v>
      </c>
      <c r="L7" s="1" t="s">
        <v>13</v>
      </c>
      <c r="M7" s="1" t="s">
        <v>12</v>
      </c>
      <c r="N7" s="2" t="s">
        <v>7</v>
      </c>
      <c r="O7" s="2" t="s">
        <v>15</v>
      </c>
      <c r="P7" s="4" t="s">
        <v>17</v>
      </c>
      <c r="Q7" s="4" t="s">
        <v>16</v>
      </c>
      <c r="R7" s="4" t="s">
        <v>18</v>
      </c>
      <c r="S7" s="4" t="s">
        <v>19</v>
      </c>
      <c r="T7" s="1" t="s">
        <v>20</v>
      </c>
    </row>
    <row r="8" spans="1:21" ht="126.75" customHeight="1" x14ac:dyDescent="0.25">
      <c r="A8" s="62">
        <v>1</v>
      </c>
      <c r="B8" s="62">
        <v>201700236</v>
      </c>
      <c r="C8" s="116">
        <v>160544</v>
      </c>
      <c r="D8" s="68" t="s">
        <v>98</v>
      </c>
      <c r="E8" s="68" t="s">
        <v>99</v>
      </c>
      <c r="F8" s="68" t="s">
        <v>100</v>
      </c>
      <c r="G8" s="9" t="s">
        <v>105</v>
      </c>
      <c r="H8" s="9" t="s">
        <v>106</v>
      </c>
      <c r="I8" s="10" t="s">
        <v>168</v>
      </c>
      <c r="J8" s="91">
        <v>100000000</v>
      </c>
      <c r="K8" s="5">
        <v>0</v>
      </c>
      <c r="L8" s="5">
        <v>1</v>
      </c>
      <c r="M8" s="5">
        <v>1</v>
      </c>
      <c r="N8" s="9" t="s">
        <v>103</v>
      </c>
      <c r="O8" s="22" t="s">
        <v>104</v>
      </c>
      <c r="P8" s="5">
        <v>0</v>
      </c>
      <c r="Q8" s="5">
        <v>0</v>
      </c>
      <c r="R8" s="46">
        <v>0</v>
      </c>
      <c r="S8" s="38">
        <v>0</v>
      </c>
      <c r="T8" s="51">
        <f>R8/M8</f>
        <v>0</v>
      </c>
    </row>
    <row r="9" spans="1:21" ht="138" customHeight="1" x14ac:dyDescent="0.25">
      <c r="A9" s="59"/>
      <c r="B9" s="59"/>
      <c r="C9" s="117"/>
      <c r="D9" s="115"/>
      <c r="E9" s="115"/>
      <c r="F9" s="115"/>
      <c r="G9" s="68" t="s">
        <v>101</v>
      </c>
      <c r="H9" s="9" t="s">
        <v>145</v>
      </c>
      <c r="I9" s="10" t="s">
        <v>144</v>
      </c>
      <c r="J9" s="108"/>
      <c r="K9" s="5">
        <v>1</v>
      </c>
      <c r="L9" s="5">
        <v>3</v>
      </c>
      <c r="M9" s="5">
        <v>4</v>
      </c>
      <c r="N9" s="9" t="s">
        <v>103</v>
      </c>
      <c r="O9" s="22" t="s">
        <v>104</v>
      </c>
      <c r="P9" s="5">
        <v>1</v>
      </c>
      <c r="Q9" s="5">
        <v>3</v>
      </c>
      <c r="R9" s="48">
        <v>4</v>
      </c>
      <c r="S9" s="38">
        <f>P9/K9</f>
        <v>1</v>
      </c>
      <c r="T9" s="51">
        <f>R9/M9</f>
        <v>1</v>
      </c>
    </row>
    <row r="10" spans="1:21" ht="78" customHeight="1" x14ac:dyDescent="0.25">
      <c r="A10" s="59"/>
      <c r="B10" s="59"/>
      <c r="C10" s="117"/>
      <c r="D10" s="115"/>
      <c r="E10" s="115"/>
      <c r="F10" s="115"/>
      <c r="G10" s="115"/>
      <c r="H10" s="9" t="s">
        <v>107</v>
      </c>
      <c r="I10" s="10" t="s">
        <v>112</v>
      </c>
      <c r="J10" s="59"/>
      <c r="K10" s="5">
        <v>5</v>
      </c>
      <c r="L10" s="5">
        <v>5</v>
      </c>
      <c r="M10" s="5">
        <v>10</v>
      </c>
      <c r="N10" s="9" t="s">
        <v>103</v>
      </c>
      <c r="O10" s="22" t="s">
        <v>104</v>
      </c>
      <c r="P10" s="5">
        <v>4</v>
      </c>
      <c r="Q10" s="5">
        <v>42</v>
      </c>
      <c r="R10" s="48">
        <f>P10+Q10</f>
        <v>46</v>
      </c>
      <c r="S10" s="38">
        <f>P10/K10</f>
        <v>0.8</v>
      </c>
      <c r="T10" s="51">
        <v>1</v>
      </c>
    </row>
    <row r="11" spans="1:21" ht="60.75" customHeight="1" x14ac:dyDescent="0.25">
      <c r="A11" s="59"/>
      <c r="B11" s="59"/>
      <c r="C11" s="117"/>
      <c r="D11" s="115"/>
      <c r="E11" s="115"/>
      <c r="F11" s="115"/>
      <c r="G11" s="115"/>
      <c r="H11" s="10" t="s">
        <v>108</v>
      </c>
      <c r="I11" s="10" t="s">
        <v>113</v>
      </c>
      <c r="J11" s="59"/>
      <c r="K11" s="5">
        <v>5</v>
      </c>
      <c r="L11" s="5">
        <v>5</v>
      </c>
      <c r="M11" s="5">
        <v>10</v>
      </c>
      <c r="N11" s="9" t="s">
        <v>103</v>
      </c>
      <c r="O11" s="22" t="s">
        <v>104</v>
      </c>
      <c r="P11" s="5">
        <v>20</v>
      </c>
      <c r="Q11" s="5">
        <v>45</v>
      </c>
      <c r="R11" s="48">
        <f>P11+Q11</f>
        <v>65</v>
      </c>
      <c r="S11" s="38">
        <f>P11/K11</f>
        <v>4</v>
      </c>
      <c r="T11" s="51">
        <v>1</v>
      </c>
    </row>
    <row r="12" spans="1:21" ht="64.5" customHeight="1" x14ac:dyDescent="0.25">
      <c r="A12" s="59"/>
      <c r="B12" s="59"/>
      <c r="C12" s="117"/>
      <c r="D12" s="115"/>
      <c r="E12" s="115"/>
      <c r="F12" s="115"/>
      <c r="G12" s="115"/>
      <c r="H12" s="10" t="s">
        <v>102</v>
      </c>
      <c r="I12" s="9" t="s">
        <v>110</v>
      </c>
      <c r="J12" s="59"/>
      <c r="K12" s="5">
        <v>7</v>
      </c>
      <c r="L12" s="5">
        <v>8</v>
      </c>
      <c r="M12" s="5">
        <v>15</v>
      </c>
      <c r="N12" s="9" t="s">
        <v>103</v>
      </c>
      <c r="O12" s="22" t="s">
        <v>104</v>
      </c>
      <c r="P12" s="5">
        <v>22</v>
      </c>
      <c r="Q12" s="5">
        <v>62</v>
      </c>
      <c r="R12" s="48">
        <f>P12+Q12</f>
        <v>84</v>
      </c>
      <c r="S12" s="38">
        <f>P12/K12</f>
        <v>3.1428571428571428</v>
      </c>
      <c r="T12" s="51">
        <v>1</v>
      </c>
    </row>
    <row r="13" spans="1:21" ht="62.25" customHeight="1" x14ac:dyDescent="0.25">
      <c r="A13" s="63"/>
      <c r="B13" s="63"/>
      <c r="C13" s="118"/>
      <c r="D13" s="69"/>
      <c r="E13" s="69"/>
      <c r="F13" s="69"/>
      <c r="G13" s="69"/>
      <c r="H13" s="10" t="s">
        <v>109</v>
      </c>
      <c r="I13" s="9" t="s">
        <v>111</v>
      </c>
      <c r="J13" s="63"/>
      <c r="K13" s="5">
        <v>2</v>
      </c>
      <c r="L13" s="5">
        <v>3</v>
      </c>
      <c r="M13" s="5">
        <v>5</v>
      </c>
      <c r="N13" s="9" t="s">
        <v>103</v>
      </c>
      <c r="O13" s="22" t="s">
        <v>104</v>
      </c>
      <c r="P13" s="5">
        <v>4</v>
      </c>
      <c r="Q13" s="5">
        <v>19</v>
      </c>
      <c r="R13" s="48">
        <f>P13+Q13</f>
        <v>23</v>
      </c>
      <c r="S13" s="38">
        <f>P13/K13</f>
        <v>2</v>
      </c>
      <c r="T13" s="51">
        <v>1</v>
      </c>
    </row>
    <row r="14" spans="1:21" ht="30" x14ac:dyDescent="0.25">
      <c r="R14" s="44"/>
      <c r="S14" s="39">
        <f>(S9+S10+S11+S12+S13)/5</f>
        <v>2.1885714285714286</v>
      </c>
      <c r="T14" s="56" t="s">
        <v>207</v>
      </c>
      <c r="U14" s="52">
        <f>(T8+T9+T10+T11+T12+T13)/6</f>
        <v>0.83333333333333337</v>
      </c>
    </row>
    <row r="15" spans="1:21" ht="30" x14ac:dyDescent="0.25">
      <c r="T15" s="56" t="s">
        <v>200</v>
      </c>
      <c r="U15" s="57">
        <f>U14*0.2</f>
        <v>0.16666666666666669</v>
      </c>
    </row>
    <row r="16" spans="1:21" ht="15.75" x14ac:dyDescent="0.25">
      <c r="D16" s="100" t="s">
        <v>25</v>
      </c>
      <c r="E16" s="101"/>
      <c r="F16" s="104">
        <v>100000000</v>
      </c>
      <c r="G16" s="105"/>
    </row>
    <row r="17" spans="4:7" ht="15.75" x14ac:dyDescent="0.25">
      <c r="D17" s="102" t="s">
        <v>26</v>
      </c>
      <c r="E17" s="103"/>
      <c r="F17" s="104">
        <v>82532416</v>
      </c>
      <c r="G17" s="105"/>
    </row>
    <row r="18" spans="4:7" ht="15.75" x14ac:dyDescent="0.25">
      <c r="D18" s="102" t="s">
        <v>197</v>
      </c>
      <c r="E18" s="103"/>
      <c r="F18" s="98">
        <f>F17/F16</f>
        <v>0.82532415999999997</v>
      </c>
      <c r="G18" s="99"/>
    </row>
    <row r="19" spans="4:7" ht="15.75" x14ac:dyDescent="0.25">
      <c r="D19" s="102" t="s">
        <v>28</v>
      </c>
      <c r="E19" s="103"/>
      <c r="F19" s="98">
        <v>1</v>
      </c>
      <c r="G19" s="99"/>
    </row>
  </sheetData>
  <sheetProtection algorithmName="SHA-512" hashValue="Epuotz3C0kSeDIwUfuPPNan9SWbz4ncTxxIZKJbkGPKY3qMTEcaqwyP6Sx7IR6Bmlva9COz8egfUGYgVmGB4kQ==" saltValue="V7lFJcoOr5SEicXh4uvPJg==" spinCount="100000" sheet="1" objects="1" scenarios="1"/>
  <mergeCells count="24">
    <mergeCell ref="D18:E18"/>
    <mergeCell ref="F18:G18"/>
    <mergeCell ref="D19:E19"/>
    <mergeCell ref="F19:G19"/>
    <mergeCell ref="D16:E16"/>
    <mergeCell ref="F16:G16"/>
    <mergeCell ref="F17:G17"/>
    <mergeCell ref="D17:E17"/>
    <mergeCell ref="J8:J13"/>
    <mergeCell ref="A6:O6"/>
    <mergeCell ref="P6:T6"/>
    <mergeCell ref="A1:F2"/>
    <mergeCell ref="G1:T1"/>
    <mergeCell ref="G2:H2"/>
    <mergeCell ref="I2:J2"/>
    <mergeCell ref="K2:T2"/>
    <mergeCell ref="A3:T5"/>
    <mergeCell ref="F8:F13"/>
    <mergeCell ref="G9:G13"/>
    <mergeCell ref="A8:A13"/>
    <mergeCell ref="B8:B13"/>
    <mergeCell ref="C8:C13"/>
    <mergeCell ref="D8:D13"/>
    <mergeCell ref="E8:E13"/>
  </mergeCells>
  <pageMargins left="0.7" right="0.7" top="0.75" bottom="0.75" header="0.3" footer="0.3"/>
  <pageSetup paperSize="0" orientation="portrait" horizontalDpi="0" verticalDpi="0" copie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3"/>
  <sheetViews>
    <sheetView topLeftCell="A10" zoomScale="70" zoomScaleNormal="70" workbookViewId="0">
      <selection activeCell="F23" sqref="F23:G23"/>
    </sheetView>
  </sheetViews>
  <sheetFormatPr baseColWidth="10" defaultRowHeight="15" x14ac:dyDescent="0.25"/>
  <cols>
    <col min="2" max="2" width="13.7109375" customWidth="1"/>
    <col min="3" max="3" width="13.140625" customWidth="1"/>
    <col min="4" max="4" width="17.28515625" customWidth="1"/>
    <col min="5" max="5" width="23.140625" customWidth="1"/>
    <col min="6" max="6" width="15.42578125" customWidth="1"/>
    <col min="7" max="7" width="13.7109375" customWidth="1"/>
    <col min="8" max="8" width="21.85546875" customWidth="1"/>
    <col min="9" max="9" width="27" customWidth="1"/>
    <col min="10" max="10" width="17.5703125" customWidth="1"/>
    <col min="11" max="11" width="17.28515625" customWidth="1"/>
    <col min="12" max="12" width="16.140625" customWidth="1"/>
    <col min="13" max="13" width="16.28515625" customWidth="1"/>
    <col min="14" max="14" width="16.85546875" customWidth="1"/>
    <col min="15" max="15" width="15.85546875" customWidth="1"/>
    <col min="16" max="16" width="14.85546875" customWidth="1"/>
    <col min="17" max="19" width="15.42578125" customWidth="1"/>
    <col min="20" max="20" width="15.7109375" customWidth="1"/>
  </cols>
  <sheetData>
    <row r="1" spans="1:20" ht="35.25" customHeight="1" x14ac:dyDescent="0.25">
      <c r="A1" s="76"/>
      <c r="B1" s="77"/>
      <c r="C1" s="77"/>
      <c r="D1" s="77"/>
      <c r="E1" s="77"/>
      <c r="F1" s="78"/>
      <c r="G1" s="82" t="s">
        <v>10</v>
      </c>
      <c r="H1" s="82"/>
      <c r="I1" s="82"/>
      <c r="J1" s="82"/>
      <c r="K1" s="82"/>
      <c r="L1" s="82"/>
      <c r="M1" s="82"/>
      <c r="N1" s="82"/>
      <c r="O1" s="82"/>
      <c r="P1" s="82"/>
      <c r="Q1" s="82"/>
      <c r="R1" s="82"/>
      <c r="S1" s="82"/>
      <c r="T1" s="82"/>
    </row>
    <row r="2" spans="1:20" ht="37.5" customHeight="1" x14ac:dyDescent="0.25">
      <c r="A2" s="79"/>
      <c r="B2" s="80"/>
      <c r="C2" s="80"/>
      <c r="D2" s="80"/>
      <c r="E2" s="80"/>
      <c r="F2" s="81"/>
      <c r="G2" s="83" t="s">
        <v>14</v>
      </c>
      <c r="H2" s="84"/>
      <c r="I2" s="83" t="s">
        <v>22</v>
      </c>
      <c r="J2" s="85"/>
      <c r="K2" s="83" t="s">
        <v>33</v>
      </c>
      <c r="L2" s="86"/>
      <c r="M2" s="86"/>
      <c r="N2" s="86"/>
      <c r="O2" s="86"/>
      <c r="P2" s="86"/>
      <c r="Q2" s="86"/>
      <c r="R2" s="86"/>
      <c r="S2" s="86"/>
      <c r="T2" s="86"/>
    </row>
    <row r="3" spans="1:20" ht="15.75" customHeight="1" x14ac:dyDescent="0.25">
      <c r="A3" s="87" t="s">
        <v>116</v>
      </c>
      <c r="B3" s="87"/>
      <c r="C3" s="87"/>
      <c r="D3" s="87"/>
      <c r="E3" s="87"/>
      <c r="F3" s="87"/>
      <c r="G3" s="87"/>
      <c r="H3" s="87"/>
      <c r="I3" s="87"/>
      <c r="J3" s="87"/>
      <c r="K3" s="87"/>
      <c r="L3" s="87"/>
      <c r="M3" s="87"/>
      <c r="N3" s="87"/>
      <c r="O3" s="87"/>
      <c r="P3" s="87"/>
      <c r="Q3" s="87"/>
      <c r="R3" s="87"/>
      <c r="S3" s="87"/>
      <c r="T3" s="87"/>
    </row>
    <row r="4" spans="1:20" ht="15.75" customHeight="1" x14ac:dyDescent="0.25">
      <c r="A4" s="87"/>
      <c r="B4" s="87"/>
      <c r="C4" s="87"/>
      <c r="D4" s="87"/>
      <c r="E4" s="87"/>
      <c r="F4" s="87"/>
      <c r="G4" s="87"/>
      <c r="H4" s="87"/>
      <c r="I4" s="87"/>
      <c r="J4" s="87"/>
      <c r="K4" s="87"/>
      <c r="L4" s="87"/>
      <c r="M4" s="87"/>
      <c r="N4" s="87"/>
      <c r="O4" s="87"/>
      <c r="P4" s="87"/>
      <c r="Q4" s="87"/>
      <c r="R4" s="87"/>
      <c r="S4" s="87"/>
      <c r="T4" s="87"/>
    </row>
    <row r="5" spans="1:20" ht="15.75" customHeight="1" x14ac:dyDescent="0.25">
      <c r="A5" s="87"/>
      <c r="B5" s="87"/>
      <c r="C5" s="87"/>
      <c r="D5" s="87"/>
      <c r="E5" s="87"/>
      <c r="F5" s="87"/>
      <c r="G5" s="87"/>
      <c r="H5" s="87"/>
      <c r="I5" s="87"/>
      <c r="J5" s="87"/>
      <c r="K5" s="87"/>
      <c r="L5" s="87"/>
      <c r="M5" s="87"/>
      <c r="N5" s="87"/>
      <c r="O5" s="87"/>
      <c r="P5" s="87"/>
      <c r="Q5" s="87"/>
      <c r="R5" s="87"/>
      <c r="S5" s="87"/>
      <c r="T5" s="87"/>
    </row>
    <row r="6" spans="1:20" ht="15.75" customHeight="1" x14ac:dyDescent="0.25">
      <c r="A6" s="75" t="s">
        <v>23</v>
      </c>
      <c r="B6" s="75"/>
      <c r="C6" s="75"/>
      <c r="D6" s="75"/>
      <c r="E6" s="75"/>
      <c r="F6" s="75"/>
      <c r="G6" s="75"/>
      <c r="H6" s="75"/>
      <c r="I6" s="75"/>
      <c r="J6" s="75"/>
      <c r="K6" s="75"/>
      <c r="L6" s="75"/>
      <c r="M6" s="75"/>
      <c r="N6" s="75"/>
      <c r="O6" s="75"/>
      <c r="P6" s="75" t="s">
        <v>24</v>
      </c>
      <c r="Q6" s="75"/>
      <c r="R6" s="75"/>
      <c r="S6" s="75"/>
      <c r="T6" s="75"/>
    </row>
    <row r="7" spans="1:20" ht="63" x14ac:dyDescent="0.25">
      <c r="A7" s="1" t="s">
        <v>0</v>
      </c>
      <c r="B7" s="1" t="s">
        <v>1</v>
      </c>
      <c r="C7" s="1" t="s">
        <v>2</v>
      </c>
      <c r="D7" s="1" t="s">
        <v>21</v>
      </c>
      <c r="E7" s="1" t="s">
        <v>3</v>
      </c>
      <c r="F7" s="1" t="s">
        <v>9</v>
      </c>
      <c r="G7" s="1" t="s">
        <v>4</v>
      </c>
      <c r="H7" s="1" t="s">
        <v>6</v>
      </c>
      <c r="I7" s="1" t="s">
        <v>5</v>
      </c>
      <c r="J7" s="3" t="s">
        <v>11</v>
      </c>
      <c r="K7" s="1" t="s">
        <v>8</v>
      </c>
      <c r="L7" s="1" t="s">
        <v>13</v>
      </c>
      <c r="M7" s="1" t="s">
        <v>12</v>
      </c>
      <c r="N7" s="2" t="s">
        <v>7</v>
      </c>
      <c r="O7" s="2" t="s">
        <v>15</v>
      </c>
      <c r="P7" s="4" t="s">
        <v>17</v>
      </c>
      <c r="Q7" s="4" t="s">
        <v>16</v>
      </c>
      <c r="R7" s="4" t="s">
        <v>18</v>
      </c>
      <c r="S7" s="4" t="s">
        <v>19</v>
      </c>
      <c r="T7" s="1" t="s">
        <v>20</v>
      </c>
    </row>
    <row r="8" spans="1:20" ht="248.25" customHeight="1" x14ac:dyDescent="0.25">
      <c r="A8" s="62">
        <v>1</v>
      </c>
      <c r="B8" s="62">
        <v>201705118</v>
      </c>
      <c r="C8" s="123">
        <v>160547</v>
      </c>
      <c r="D8" s="112" t="s">
        <v>92</v>
      </c>
      <c r="E8" s="112" t="s">
        <v>93</v>
      </c>
      <c r="F8" s="112" t="s">
        <v>94</v>
      </c>
      <c r="G8" s="112" t="s">
        <v>95</v>
      </c>
      <c r="H8" s="112" t="s">
        <v>96</v>
      </c>
      <c r="I8" s="15" t="s">
        <v>181</v>
      </c>
      <c r="J8" s="91">
        <v>138623755</v>
      </c>
      <c r="K8" s="5">
        <v>1</v>
      </c>
      <c r="L8" s="5">
        <v>1</v>
      </c>
      <c r="M8" s="5">
        <v>1</v>
      </c>
      <c r="N8" s="15" t="s">
        <v>115</v>
      </c>
      <c r="O8" s="15" t="s">
        <v>91</v>
      </c>
      <c r="P8" s="5">
        <v>1</v>
      </c>
      <c r="Q8" s="5">
        <v>1</v>
      </c>
      <c r="R8" s="5">
        <v>1</v>
      </c>
      <c r="S8" s="38">
        <f>P8/K8</f>
        <v>1</v>
      </c>
      <c r="T8" s="51">
        <f>R8/M8</f>
        <v>1</v>
      </c>
    </row>
    <row r="9" spans="1:20" ht="112.5" customHeight="1" x14ac:dyDescent="0.25">
      <c r="A9" s="59"/>
      <c r="B9" s="59"/>
      <c r="C9" s="124"/>
      <c r="D9" s="113"/>
      <c r="E9" s="113"/>
      <c r="F9" s="113"/>
      <c r="G9" s="113"/>
      <c r="H9" s="113"/>
      <c r="I9" s="15" t="s">
        <v>169</v>
      </c>
      <c r="J9" s="59"/>
      <c r="K9" s="5">
        <v>2</v>
      </c>
      <c r="L9" s="5">
        <v>2</v>
      </c>
      <c r="M9" s="5">
        <v>2</v>
      </c>
      <c r="N9" s="15" t="s">
        <v>115</v>
      </c>
      <c r="O9" s="15" t="s">
        <v>91</v>
      </c>
      <c r="P9" s="5">
        <v>2</v>
      </c>
      <c r="Q9" s="5">
        <v>2</v>
      </c>
      <c r="R9" s="5">
        <v>2</v>
      </c>
      <c r="S9" s="38">
        <f>P9/K9</f>
        <v>1</v>
      </c>
      <c r="T9" s="51">
        <f>R9/M9</f>
        <v>1</v>
      </c>
    </row>
    <row r="10" spans="1:20" ht="188.25" customHeight="1" x14ac:dyDescent="0.25">
      <c r="A10" s="59"/>
      <c r="B10" s="59"/>
      <c r="C10" s="124"/>
      <c r="D10" s="113"/>
      <c r="E10" s="113"/>
      <c r="F10" s="113"/>
      <c r="G10" s="113"/>
      <c r="H10" s="113"/>
      <c r="I10" s="15" t="s">
        <v>179</v>
      </c>
      <c r="J10" s="59"/>
      <c r="K10" s="5">
        <v>1</v>
      </c>
      <c r="L10" s="5">
        <v>1</v>
      </c>
      <c r="M10" s="5">
        <v>1</v>
      </c>
      <c r="N10" s="15" t="s">
        <v>115</v>
      </c>
      <c r="O10" s="15" t="s">
        <v>91</v>
      </c>
      <c r="P10" s="5">
        <v>1</v>
      </c>
      <c r="Q10" s="5">
        <v>1</v>
      </c>
      <c r="R10" s="5">
        <v>1</v>
      </c>
      <c r="S10" s="38">
        <f>P10/K10</f>
        <v>1</v>
      </c>
      <c r="T10" s="51">
        <f>R10/M10</f>
        <v>1</v>
      </c>
    </row>
    <row r="11" spans="1:20" ht="84" customHeight="1" x14ac:dyDescent="0.25">
      <c r="A11" s="63"/>
      <c r="B11" s="63"/>
      <c r="C11" s="125"/>
      <c r="D11" s="114"/>
      <c r="E11" s="114"/>
      <c r="F11" s="114"/>
      <c r="G11" s="114"/>
      <c r="H11" s="114"/>
      <c r="I11" s="15" t="s">
        <v>186</v>
      </c>
      <c r="J11" s="63"/>
      <c r="K11" s="5">
        <v>1</v>
      </c>
      <c r="L11" s="5">
        <v>1</v>
      </c>
      <c r="M11" s="5">
        <v>1</v>
      </c>
      <c r="N11" s="15" t="s">
        <v>115</v>
      </c>
      <c r="O11" s="15" t="s">
        <v>91</v>
      </c>
      <c r="P11" s="5">
        <v>1</v>
      </c>
      <c r="Q11" s="5">
        <v>1</v>
      </c>
      <c r="R11" s="5">
        <v>1</v>
      </c>
      <c r="S11" s="38">
        <f>P11/K11</f>
        <v>1</v>
      </c>
      <c r="T11" s="51">
        <f>R11/M11</f>
        <v>1</v>
      </c>
    </row>
    <row r="12" spans="1:20" ht="15.75" customHeight="1" x14ac:dyDescent="0.25">
      <c r="A12" s="62">
        <v>2</v>
      </c>
      <c r="B12" s="62">
        <v>201705117</v>
      </c>
      <c r="C12" s="123">
        <v>160547</v>
      </c>
      <c r="D12" s="112" t="s">
        <v>92</v>
      </c>
      <c r="E12" s="112" t="s">
        <v>93</v>
      </c>
      <c r="F12" s="112" t="s">
        <v>94</v>
      </c>
      <c r="G12" s="112" t="s">
        <v>95</v>
      </c>
      <c r="H12" s="112" t="s">
        <v>97</v>
      </c>
      <c r="I12" s="112" t="s">
        <v>182</v>
      </c>
      <c r="J12" s="91">
        <v>310100000</v>
      </c>
      <c r="K12" s="62">
        <v>1</v>
      </c>
      <c r="L12" s="62">
        <v>1</v>
      </c>
      <c r="M12" s="62">
        <v>1</v>
      </c>
      <c r="N12" s="112" t="s">
        <v>115</v>
      </c>
      <c r="O12" s="112" t="s">
        <v>91</v>
      </c>
      <c r="P12" s="62">
        <v>1</v>
      </c>
      <c r="Q12" s="62">
        <v>1</v>
      </c>
      <c r="R12" s="62">
        <v>1</v>
      </c>
      <c r="S12" s="119">
        <f>P12/K12</f>
        <v>1</v>
      </c>
      <c r="T12" s="66">
        <f>R12/M12</f>
        <v>1</v>
      </c>
    </row>
    <row r="13" spans="1:20" ht="15.75" customHeight="1" x14ac:dyDescent="0.25">
      <c r="A13" s="59"/>
      <c r="B13" s="59"/>
      <c r="C13" s="124"/>
      <c r="D13" s="113"/>
      <c r="E13" s="113"/>
      <c r="F13" s="113"/>
      <c r="G13" s="113"/>
      <c r="H13" s="113"/>
      <c r="I13" s="113"/>
      <c r="J13" s="59"/>
      <c r="K13" s="59"/>
      <c r="L13" s="59"/>
      <c r="M13" s="59"/>
      <c r="N13" s="113"/>
      <c r="O13" s="113"/>
      <c r="P13" s="59"/>
      <c r="Q13" s="59"/>
      <c r="R13" s="59"/>
      <c r="S13" s="120"/>
      <c r="T13" s="122"/>
    </row>
    <row r="14" spans="1:20" ht="15.75" customHeight="1" x14ac:dyDescent="0.25">
      <c r="A14" s="59"/>
      <c r="B14" s="59"/>
      <c r="C14" s="124"/>
      <c r="D14" s="113"/>
      <c r="E14" s="113"/>
      <c r="F14" s="113"/>
      <c r="G14" s="113"/>
      <c r="H14" s="113"/>
      <c r="I14" s="113"/>
      <c r="J14" s="59"/>
      <c r="K14" s="59"/>
      <c r="L14" s="59"/>
      <c r="M14" s="59"/>
      <c r="N14" s="113"/>
      <c r="O14" s="113"/>
      <c r="P14" s="59"/>
      <c r="Q14" s="59"/>
      <c r="R14" s="59"/>
      <c r="S14" s="120"/>
      <c r="T14" s="122"/>
    </row>
    <row r="15" spans="1:20" ht="15.75" customHeight="1" x14ac:dyDescent="0.25">
      <c r="A15" s="59"/>
      <c r="B15" s="59"/>
      <c r="C15" s="124"/>
      <c r="D15" s="113"/>
      <c r="E15" s="113"/>
      <c r="F15" s="113"/>
      <c r="G15" s="113"/>
      <c r="H15" s="113"/>
      <c r="I15" s="113"/>
      <c r="J15" s="59"/>
      <c r="K15" s="59"/>
      <c r="L15" s="59"/>
      <c r="M15" s="59"/>
      <c r="N15" s="113"/>
      <c r="O15" s="113"/>
      <c r="P15" s="59"/>
      <c r="Q15" s="59"/>
      <c r="R15" s="59"/>
      <c r="S15" s="120"/>
      <c r="T15" s="122"/>
    </row>
    <row r="16" spans="1:20" ht="15.75" customHeight="1" x14ac:dyDescent="0.25">
      <c r="A16" s="59"/>
      <c r="B16" s="59"/>
      <c r="C16" s="124"/>
      <c r="D16" s="113"/>
      <c r="E16" s="113"/>
      <c r="F16" s="113"/>
      <c r="G16" s="113"/>
      <c r="H16" s="113"/>
      <c r="I16" s="113"/>
      <c r="J16" s="59"/>
      <c r="K16" s="59"/>
      <c r="L16" s="59"/>
      <c r="M16" s="59"/>
      <c r="N16" s="113"/>
      <c r="O16" s="113"/>
      <c r="P16" s="59"/>
      <c r="Q16" s="59"/>
      <c r="R16" s="59"/>
      <c r="S16" s="120"/>
      <c r="T16" s="122"/>
    </row>
    <row r="17" spans="1:21" ht="218.25" customHeight="1" x14ac:dyDescent="0.25">
      <c r="A17" s="63"/>
      <c r="B17" s="63"/>
      <c r="C17" s="125"/>
      <c r="D17" s="114"/>
      <c r="E17" s="114"/>
      <c r="F17" s="114"/>
      <c r="G17" s="114"/>
      <c r="H17" s="114"/>
      <c r="I17" s="114"/>
      <c r="J17" s="63"/>
      <c r="K17" s="63"/>
      <c r="L17" s="63"/>
      <c r="M17" s="63"/>
      <c r="N17" s="114"/>
      <c r="O17" s="114"/>
      <c r="P17" s="63"/>
      <c r="Q17" s="63"/>
      <c r="R17" s="63"/>
      <c r="S17" s="121"/>
      <c r="T17" s="67"/>
    </row>
    <row r="18" spans="1:21" ht="30" x14ac:dyDescent="0.25">
      <c r="S18" s="39">
        <f>(S8+S9+S10+S11+S12)/5</f>
        <v>1</v>
      </c>
      <c r="T18" s="56" t="s">
        <v>207</v>
      </c>
      <c r="U18" s="43">
        <v>1</v>
      </c>
    </row>
    <row r="19" spans="1:21" ht="30" x14ac:dyDescent="0.25">
      <c r="T19" s="56" t="s">
        <v>200</v>
      </c>
      <c r="U19" s="57">
        <f>U18*0.1</f>
        <v>0.1</v>
      </c>
    </row>
    <row r="20" spans="1:21" ht="15.75" x14ac:dyDescent="0.25">
      <c r="D20" s="100" t="s">
        <v>25</v>
      </c>
      <c r="E20" s="101"/>
      <c r="F20" s="104">
        <f>J8+J12</f>
        <v>448723755</v>
      </c>
      <c r="G20" s="105"/>
    </row>
    <row r="21" spans="1:21" ht="15.75" customHeight="1" x14ac:dyDescent="0.25">
      <c r="D21" s="102" t="s">
        <v>26</v>
      </c>
      <c r="E21" s="103"/>
      <c r="F21" s="104">
        <v>432658830</v>
      </c>
      <c r="G21" s="105"/>
    </row>
    <row r="22" spans="1:21" ht="15.75" customHeight="1" x14ac:dyDescent="0.25">
      <c r="D22" s="102" t="s">
        <v>197</v>
      </c>
      <c r="E22" s="103"/>
      <c r="F22" s="98">
        <f>F21/F20</f>
        <v>0.96419863040235076</v>
      </c>
      <c r="G22" s="99"/>
    </row>
    <row r="23" spans="1:21" ht="15.75" customHeight="1" x14ac:dyDescent="0.25">
      <c r="D23" s="102" t="s">
        <v>28</v>
      </c>
      <c r="E23" s="103"/>
      <c r="F23" s="98">
        <v>1</v>
      </c>
      <c r="G23" s="99"/>
    </row>
  </sheetData>
  <sheetProtection algorithmName="SHA-512" hashValue="ZIM+iv6TOiJRsWwWOlP8gXYEhqDNDF/wy06kM0rgmFMxgJfbWKhPC09RD2ewjIty/Wqlya+fZP5mYa9clZQQ6A==" saltValue="COQcVVVBrSdcCGqxYIRXiw==" spinCount="100000" sheet="1" objects="1" scenarios="1"/>
  <mergeCells count="45">
    <mergeCell ref="F20:G20"/>
    <mergeCell ref="F21:G21"/>
    <mergeCell ref="F22:G22"/>
    <mergeCell ref="F23:G23"/>
    <mergeCell ref="A6:O6"/>
    <mergeCell ref="C8:C11"/>
    <mergeCell ref="D8:D11"/>
    <mergeCell ref="E8:E11"/>
    <mergeCell ref="D22:E22"/>
    <mergeCell ref="D23:E23"/>
    <mergeCell ref="D20:E20"/>
    <mergeCell ref="D21:E21"/>
    <mergeCell ref="F8:F11"/>
    <mergeCell ref="G8:G11"/>
    <mergeCell ref="H8:H11"/>
    <mergeCell ref="J8:J11"/>
    <mergeCell ref="P6:T6"/>
    <mergeCell ref="A1:F2"/>
    <mergeCell ref="G1:T1"/>
    <mergeCell ref="G2:H2"/>
    <mergeCell ref="I2:J2"/>
    <mergeCell ref="K2:T2"/>
    <mergeCell ref="A3:T5"/>
    <mergeCell ref="J12:J17"/>
    <mergeCell ref="A12:A17"/>
    <mergeCell ref="B12:B17"/>
    <mergeCell ref="C12:C17"/>
    <mergeCell ref="D12:D17"/>
    <mergeCell ref="E12:E17"/>
    <mergeCell ref="A8:A11"/>
    <mergeCell ref="B8:B11"/>
    <mergeCell ref="S12:S17"/>
    <mergeCell ref="T12:T17"/>
    <mergeCell ref="K12:K17"/>
    <mergeCell ref="L12:L17"/>
    <mergeCell ref="M12:M17"/>
    <mergeCell ref="N12:N17"/>
    <mergeCell ref="O12:O17"/>
    <mergeCell ref="P12:P17"/>
    <mergeCell ref="Q12:Q17"/>
    <mergeCell ref="R12:R17"/>
    <mergeCell ref="F12:F17"/>
    <mergeCell ref="G12:G17"/>
    <mergeCell ref="H12:H17"/>
    <mergeCell ref="I12:I17"/>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6"/>
  <sheetViews>
    <sheetView topLeftCell="A16" zoomScale="70" zoomScaleNormal="70" workbookViewId="0">
      <selection activeCell="F22" sqref="F22:G22"/>
    </sheetView>
  </sheetViews>
  <sheetFormatPr baseColWidth="10" defaultRowHeight="15" x14ac:dyDescent="0.25"/>
  <cols>
    <col min="2" max="2" width="13.7109375" customWidth="1"/>
    <col min="3" max="3" width="13.140625" customWidth="1"/>
    <col min="4" max="4" width="17.28515625" customWidth="1"/>
    <col min="5" max="5" width="23.7109375" customWidth="1"/>
    <col min="6" max="6" width="15.42578125" customWidth="1"/>
    <col min="7" max="7" width="17" customWidth="1"/>
    <col min="8" max="8" width="19.7109375" customWidth="1"/>
    <col min="9" max="9" width="28.140625" customWidth="1"/>
    <col min="10" max="10" width="15" customWidth="1"/>
    <col min="11" max="11" width="17.28515625" customWidth="1"/>
    <col min="12" max="12" width="16.140625" customWidth="1"/>
    <col min="13" max="13" width="16.28515625" customWidth="1"/>
    <col min="14" max="14" width="19.7109375" customWidth="1"/>
    <col min="15" max="15" width="15.85546875" customWidth="1"/>
    <col min="16" max="16" width="14.85546875" customWidth="1"/>
    <col min="17" max="19" width="15.42578125" customWidth="1"/>
    <col min="20" max="20" width="15.7109375" customWidth="1"/>
  </cols>
  <sheetData>
    <row r="1" spans="1:20" ht="35.25" customHeight="1" x14ac:dyDescent="0.25">
      <c r="A1" s="76"/>
      <c r="B1" s="77"/>
      <c r="C1" s="77"/>
      <c r="D1" s="77"/>
      <c r="E1" s="77"/>
      <c r="F1" s="78"/>
      <c r="G1" s="82" t="s">
        <v>10</v>
      </c>
      <c r="H1" s="82"/>
      <c r="I1" s="82"/>
      <c r="J1" s="82"/>
      <c r="K1" s="82"/>
      <c r="L1" s="82"/>
      <c r="M1" s="82"/>
      <c r="N1" s="82"/>
      <c r="O1" s="82"/>
      <c r="P1" s="82"/>
      <c r="Q1" s="82"/>
      <c r="R1" s="82"/>
      <c r="S1" s="82"/>
      <c r="T1" s="82"/>
    </row>
    <row r="2" spans="1:20" ht="37.5" customHeight="1" x14ac:dyDescent="0.25">
      <c r="A2" s="79"/>
      <c r="B2" s="80"/>
      <c r="C2" s="80"/>
      <c r="D2" s="80"/>
      <c r="E2" s="80"/>
      <c r="F2" s="81"/>
      <c r="G2" s="83" t="s">
        <v>14</v>
      </c>
      <c r="H2" s="84"/>
      <c r="I2" s="83" t="s">
        <v>22</v>
      </c>
      <c r="J2" s="85"/>
      <c r="K2" s="83" t="s">
        <v>126</v>
      </c>
      <c r="L2" s="86"/>
      <c r="M2" s="86"/>
      <c r="N2" s="86"/>
      <c r="O2" s="86"/>
      <c r="P2" s="86"/>
      <c r="Q2" s="86"/>
      <c r="R2" s="86"/>
      <c r="S2" s="86"/>
      <c r="T2" s="86"/>
    </row>
    <row r="3" spans="1:20" ht="15.75" customHeight="1" x14ac:dyDescent="0.25">
      <c r="A3" s="87" t="s">
        <v>114</v>
      </c>
      <c r="B3" s="87"/>
      <c r="C3" s="87"/>
      <c r="D3" s="87"/>
      <c r="E3" s="87"/>
      <c r="F3" s="87"/>
      <c r="G3" s="87"/>
      <c r="H3" s="87"/>
      <c r="I3" s="87"/>
      <c r="J3" s="87"/>
      <c r="K3" s="87"/>
      <c r="L3" s="87"/>
      <c r="M3" s="87"/>
      <c r="N3" s="87"/>
      <c r="O3" s="87"/>
      <c r="P3" s="87"/>
      <c r="Q3" s="87"/>
      <c r="R3" s="87"/>
      <c r="S3" s="87"/>
      <c r="T3" s="87"/>
    </row>
    <row r="4" spans="1:20" ht="15.75" customHeight="1" x14ac:dyDescent="0.25">
      <c r="A4" s="87"/>
      <c r="B4" s="87"/>
      <c r="C4" s="87"/>
      <c r="D4" s="87"/>
      <c r="E4" s="87"/>
      <c r="F4" s="87"/>
      <c r="G4" s="87"/>
      <c r="H4" s="87"/>
      <c r="I4" s="87"/>
      <c r="J4" s="87"/>
      <c r="K4" s="87"/>
      <c r="L4" s="87"/>
      <c r="M4" s="87"/>
      <c r="N4" s="87"/>
      <c r="O4" s="87"/>
      <c r="P4" s="87"/>
      <c r="Q4" s="87"/>
      <c r="R4" s="87"/>
      <c r="S4" s="87"/>
      <c r="T4" s="87"/>
    </row>
    <row r="5" spans="1:20" ht="15.75" customHeight="1" x14ac:dyDescent="0.25">
      <c r="A5" s="87"/>
      <c r="B5" s="87"/>
      <c r="C5" s="87"/>
      <c r="D5" s="87"/>
      <c r="E5" s="87"/>
      <c r="F5" s="87"/>
      <c r="G5" s="87"/>
      <c r="H5" s="87"/>
      <c r="I5" s="87"/>
      <c r="J5" s="87"/>
      <c r="K5" s="87"/>
      <c r="L5" s="87"/>
      <c r="M5" s="87"/>
      <c r="N5" s="87"/>
      <c r="O5" s="87"/>
      <c r="P5" s="87"/>
      <c r="Q5" s="87"/>
      <c r="R5" s="87"/>
      <c r="S5" s="87"/>
      <c r="T5" s="87"/>
    </row>
    <row r="6" spans="1:20" ht="15.75" customHeight="1" x14ac:dyDescent="0.25">
      <c r="A6" s="75" t="s">
        <v>23</v>
      </c>
      <c r="B6" s="75"/>
      <c r="C6" s="75"/>
      <c r="D6" s="75"/>
      <c r="E6" s="75"/>
      <c r="F6" s="75"/>
      <c r="G6" s="75"/>
      <c r="H6" s="75"/>
      <c r="I6" s="75"/>
      <c r="J6" s="75"/>
      <c r="K6" s="75"/>
      <c r="L6" s="75"/>
      <c r="M6" s="75"/>
      <c r="N6" s="75"/>
      <c r="O6" s="75"/>
      <c r="P6" s="75" t="s">
        <v>24</v>
      </c>
      <c r="Q6" s="75"/>
      <c r="R6" s="75"/>
      <c r="S6" s="75"/>
      <c r="T6" s="75"/>
    </row>
    <row r="7" spans="1:20" ht="63" x14ac:dyDescent="0.25">
      <c r="A7" s="27" t="s">
        <v>0</v>
      </c>
      <c r="B7" s="27" t="s">
        <v>1</v>
      </c>
      <c r="C7" s="27" t="s">
        <v>2</v>
      </c>
      <c r="D7" s="27" t="s">
        <v>21</v>
      </c>
      <c r="E7" s="27" t="s">
        <v>3</v>
      </c>
      <c r="F7" s="27" t="s">
        <v>9</v>
      </c>
      <c r="G7" s="27" t="s">
        <v>4</v>
      </c>
      <c r="H7" s="27" t="s">
        <v>6</v>
      </c>
      <c r="I7" s="27" t="s">
        <v>5</v>
      </c>
      <c r="J7" s="3" t="s">
        <v>11</v>
      </c>
      <c r="K7" s="27" t="s">
        <v>8</v>
      </c>
      <c r="L7" s="27" t="s">
        <v>13</v>
      </c>
      <c r="M7" s="27" t="s">
        <v>12</v>
      </c>
      <c r="N7" s="2" t="s">
        <v>7</v>
      </c>
      <c r="O7" s="2" t="s">
        <v>15</v>
      </c>
      <c r="P7" s="4" t="s">
        <v>17</v>
      </c>
      <c r="Q7" s="4" t="s">
        <v>16</v>
      </c>
      <c r="R7" s="4" t="s">
        <v>18</v>
      </c>
      <c r="S7" s="4" t="s">
        <v>19</v>
      </c>
      <c r="T7" s="27" t="s">
        <v>20</v>
      </c>
    </row>
    <row r="8" spans="1:20" ht="143.25" customHeight="1" x14ac:dyDescent="0.25">
      <c r="A8" s="62">
        <v>1</v>
      </c>
      <c r="B8" s="62">
        <v>2017002113</v>
      </c>
      <c r="C8" s="70">
        <v>160547</v>
      </c>
      <c r="D8" s="70" t="s">
        <v>127</v>
      </c>
      <c r="E8" s="70" t="s">
        <v>128</v>
      </c>
      <c r="F8" s="70" t="s">
        <v>129</v>
      </c>
      <c r="G8" s="70" t="s">
        <v>130</v>
      </c>
      <c r="H8" s="70" t="s">
        <v>131</v>
      </c>
      <c r="I8" s="7" t="s">
        <v>174</v>
      </c>
      <c r="J8" s="97">
        <v>188684626</v>
      </c>
      <c r="K8" s="8">
        <v>1</v>
      </c>
      <c r="L8" s="28">
        <v>1</v>
      </c>
      <c r="M8" s="6">
        <v>1</v>
      </c>
      <c r="N8" s="9" t="s">
        <v>130</v>
      </c>
      <c r="O8" s="9" t="s">
        <v>132</v>
      </c>
      <c r="P8" s="29">
        <v>1</v>
      </c>
      <c r="Q8" s="29">
        <v>1</v>
      </c>
      <c r="R8" s="29">
        <v>1</v>
      </c>
      <c r="S8" s="45">
        <f t="shared" ref="S8:S16" si="0">P8/K8</f>
        <v>1</v>
      </c>
      <c r="T8" s="53">
        <f>R8/M8</f>
        <v>1</v>
      </c>
    </row>
    <row r="9" spans="1:20" ht="143.25" customHeight="1" x14ac:dyDescent="0.25">
      <c r="A9" s="59"/>
      <c r="B9" s="59"/>
      <c r="C9" s="60"/>
      <c r="D9" s="60"/>
      <c r="E9" s="60"/>
      <c r="F9" s="60"/>
      <c r="G9" s="60"/>
      <c r="H9" s="60"/>
      <c r="I9" s="7" t="s">
        <v>175</v>
      </c>
      <c r="J9" s="61"/>
      <c r="K9" s="8">
        <v>1</v>
      </c>
      <c r="L9" s="28">
        <v>1</v>
      </c>
      <c r="M9" s="6">
        <v>1</v>
      </c>
      <c r="N9" s="9" t="s">
        <v>130</v>
      </c>
      <c r="O9" s="9" t="s">
        <v>132</v>
      </c>
      <c r="P9" s="29">
        <v>1</v>
      </c>
      <c r="Q9" s="29">
        <v>1</v>
      </c>
      <c r="R9" s="29">
        <v>1</v>
      </c>
      <c r="S9" s="45">
        <f t="shared" si="0"/>
        <v>1</v>
      </c>
      <c r="T9" s="53">
        <f>R9/M9</f>
        <v>1</v>
      </c>
    </row>
    <row r="10" spans="1:20" ht="185.25" customHeight="1" x14ac:dyDescent="0.25">
      <c r="A10" s="92"/>
      <c r="B10" s="92"/>
      <c r="C10" s="60"/>
      <c r="D10" s="60"/>
      <c r="E10" s="60"/>
      <c r="F10" s="60"/>
      <c r="G10" s="60"/>
      <c r="H10" s="60"/>
      <c r="I10" s="28" t="s">
        <v>176</v>
      </c>
      <c r="J10" s="132"/>
      <c r="K10" s="29">
        <v>1</v>
      </c>
      <c r="L10" s="29">
        <v>1</v>
      </c>
      <c r="M10" s="29">
        <v>1</v>
      </c>
      <c r="N10" s="9" t="s">
        <v>130</v>
      </c>
      <c r="O10" s="9" t="s">
        <v>132</v>
      </c>
      <c r="P10" s="29">
        <v>1</v>
      </c>
      <c r="Q10" s="29">
        <v>1</v>
      </c>
      <c r="R10" s="29">
        <v>1</v>
      </c>
      <c r="S10" s="45">
        <f t="shared" si="0"/>
        <v>1</v>
      </c>
      <c r="T10" s="53">
        <f t="shared" ref="T10:T12" si="1">R10/M10</f>
        <v>1</v>
      </c>
    </row>
    <row r="11" spans="1:20" ht="178.5" customHeight="1" x14ac:dyDescent="0.25">
      <c r="A11" s="92"/>
      <c r="B11" s="92"/>
      <c r="C11" s="60"/>
      <c r="D11" s="60"/>
      <c r="E11" s="60"/>
      <c r="F11" s="60"/>
      <c r="G11" s="60"/>
      <c r="H11" s="60"/>
      <c r="I11" s="28" t="s">
        <v>177</v>
      </c>
      <c r="J11" s="132"/>
      <c r="K11" s="29">
        <v>1</v>
      </c>
      <c r="L11" s="29">
        <v>1</v>
      </c>
      <c r="M11" s="29">
        <v>1</v>
      </c>
      <c r="N11" s="9" t="s">
        <v>130</v>
      </c>
      <c r="O11" s="9" t="s">
        <v>132</v>
      </c>
      <c r="P11" s="29">
        <v>1</v>
      </c>
      <c r="Q11" s="29">
        <v>1</v>
      </c>
      <c r="R11" s="29">
        <v>1</v>
      </c>
      <c r="S11" s="45">
        <f t="shared" si="0"/>
        <v>1</v>
      </c>
      <c r="T11" s="53">
        <f t="shared" si="1"/>
        <v>1</v>
      </c>
    </row>
    <row r="12" spans="1:20" ht="109.5" customHeight="1" x14ac:dyDescent="0.25">
      <c r="A12" s="31">
        <v>2</v>
      </c>
      <c r="B12" s="31">
        <v>201700246</v>
      </c>
      <c r="C12" s="33">
        <v>160547</v>
      </c>
      <c r="D12" s="32" t="s">
        <v>127</v>
      </c>
      <c r="E12" s="32" t="s">
        <v>128</v>
      </c>
      <c r="F12" s="32" t="s">
        <v>129</v>
      </c>
      <c r="G12" s="32" t="s">
        <v>133</v>
      </c>
      <c r="H12" s="32" t="s">
        <v>134</v>
      </c>
      <c r="I12" s="28" t="s">
        <v>172</v>
      </c>
      <c r="J12" s="34">
        <v>130320987</v>
      </c>
      <c r="K12" s="29">
        <v>4</v>
      </c>
      <c r="L12" s="29">
        <v>4</v>
      </c>
      <c r="M12" s="29">
        <v>4</v>
      </c>
      <c r="N12" s="23" t="s">
        <v>133</v>
      </c>
      <c r="O12" s="15" t="s">
        <v>91</v>
      </c>
      <c r="P12" s="29">
        <v>4</v>
      </c>
      <c r="Q12" s="29">
        <v>4</v>
      </c>
      <c r="R12" s="29">
        <v>4</v>
      </c>
      <c r="S12" s="45">
        <f t="shared" si="0"/>
        <v>1</v>
      </c>
      <c r="T12" s="53">
        <f t="shared" si="1"/>
        <v>1</v>
      </c>
    </row>
    <row r="13" spans="1:20" ht="110.25" customHeight="1" x14ac:dyDescent="0.25">
      <c r="A13" s="62">
        <v>3</v>
      </c>
      <c r="B13" s="62">
        <v>2017021111</v>
      </c>
      <c r="C13" s="70">
        <v>160547</v>
      </c>
      <c r="D13" s="70" t="s">
        <v>127</v>
      </c>
      <c r="E13" s="70" t="s">
        <v>135</v>
      </c>
      <c r="F13" s="70" t="s">
        <v>136</v>
      </c>
      <c r="G13" s="70" t="s">
        <v>137</v>
      </c>
      <c r="H13" s="126" t="s">
        <v>138</v>
      </c>
      <c r="I13" s="28" t="s">
        <v>173</v>
      </c>
      <c r="J13" s="129">
        <v>652777053</v>
      </c>
      <c r="K13" s="29">
        <v>9</v>
      </c>
      <c r="L13" s="29">
        <v>9</v>
      </c>
      <c r="M13" s="29">
        <v>9</v>
      </c>
      <c r="N13" s="13" t="s">
        <v>140</v>
      </c>
      <c r="O13" s="6" t="s">
        <v>40</v>
      </c>
      <c r="P13" s="29">
        <v>9</v>
      </c>
      <c r="Q13" s="29">
        <v>9</v>
      </c>
      <c r="R13" s="29">
        <v>9</v>
      </c>
      <c r="S13" s="45">
        <f t="shared" si="0"/>
        <v>1</v>
      </c>
      <c r="T13" s="53">
        <f>R13/M13</f>
        <v>1</v>
      </c>
    </row>
    <row r="14" spans="1:20" ht="258.75" customHeight="1" x14ac:dyDescent="0.25">
      <c r="A14" s="59"/>
      <c r="B14" s="59"/>
      <c r="C14" s="60"/>
      <c r="D14" s="60"/>
      <c r="E14" s="60"/>
      <c r="F14" s="60"/>
      <c r="G14" s="60"/>
      <c r="H14" s="127"/>
      <c r="I14" s="49" t="s">
        <v>170</v>
      </c>
      <c r="J14" s="130"/>
      <c r="K14" s="29">
        <v>2</v>
      </c>
      <c r="L14" s="29">
        <v>6</v>
      </c>
      <c r="M14" s="29">
        <v>8</v>
      </c>
      <c r="N14" s="13" t="s">
        <v>140</v>
      </c>
      <c r="O14" s="6" t="s">
        <v>40</v>
      </c>
      <c r="P14" s="29">
        <v>3</v>
      </c>
      <c r="Q14" s="29">
        <v>5</v>
      </c>
      <c r="R14" s="29">
        <v>8</v>
      </c>
      <c r="S14" s="45">
        <f t="shared" si="0"/>
        <v>1.5</v>
      </c>
      <c r="T14" s="53">
        <f>R14/M14</f>
        <v>1</v>
      </c>
    </row>
    <row r="15" spans="1:20" ht="71.25" customHeight="1" x14ac:dyDescent="0.25">
      <c r="A15" s="59"/>
      <c r="B15" s="59"/>
      <c r="C15" s="60"/>
      <c r="D15" s="60"/>
      <c r="E15" s="60"/>
      <c r="F15" s="60"/>
      <c r="G15" s="60"/>
      <c r="H15" s="127"/>
      <c r="I15" s="28" t="s">
        <v>171</v>
      </c>
      <c r="J15" s="130"/>
      <c r="K15" s="29">
        <v>1</v>
      </c>
      <c r="L15" s="29">
        <v>1</v>
      </c>
      <c r="M15" s="29">
        <v>1</v>
      </c>
      <c r="N15" s="13" t="s">
        <v>140</v>
      </c>
      <c r="O15" s="6" t="s">
        <v>40</v>
      </c>
      <c r="P15" s="29">
        <v>1</v>
      </c>
      <c r="Q15" s="29">
        <v>1</v>
      </c>
      <c r="R15" s="29">
        <v>1</v>
      </c>
      <c r="S15" s="45">
        <f t="shared" si="0"/>
        <v>1</v>
      </c>
      <c r="T15" s="53">
        <f t="shared" ref="T15:T16" si="2">R15/M15</f>
        <v>1</v>
      </c>
    </row>
    <row r="16" spans="1:20" ht="91.5" customHeight="1" x14ac:dyDescent="0.25">
      <c r="A16" s="63"/>
      <c r="B16" s="63"/>
      <c r="C16" s="71"/>
      <c r="D16" s="71"/>
      <c r="E16" s="71"/>
      <c r="F16" s="71"/>
      <c r="G16" s="71"/>
      <c r="H16" s="128"/>
      <c r="I16" s="28" t="s">
        <v>139</v>
      </c>
      <c r="J16" s="131"/>
      <c r="K16" s="29">
        <v>1</v>
      </c>
      <c r="L16" s="29">
        <v>1</v>
      </c>
      <c r="M16" s="29">
        <v>1</v>
      </c>
      <c r="N16" s="13" t="s">
        <v>140</v>
      </c>
      <c r="O16" s="6" t="s">
        <v>40</v>
      </c>
      <c r="P16" s="29">
        <v>1</v>
      </c>
      <c r="Q16" s="29">
        <v>1</v>
      </c>
      <c r="R16" s="29">
        <v>1</v>
      </c>
      <c r="S16" s="45">
        <f t="shared" si="0"/>
        <v>1</v>
      </c>
      <c r="T16" s="53">
        <f t="shared" si="2"/>
        <v>1</v>
      </c>
    </row>
    <row r="17" spans="4:21" ht="30" x14ac:dyDescent="0.25">
      <c r="S17" s="39">
        <f>(S8+S9+S10+S11+S12+S13+S14+S15+S16)/9</f>
        <v>1.0555555555555556</v>
      </c>
      <c r="T17" s="56" t="s">
        <v>207</v>
      </c>
      <c r="U17" s="43">
        <f>SUM(T8:T16)/9</f>
        <v>1</v>
      </c>
    </row>
    <row r="18" spans="4:21" ht="30" x14ac:dyDescent="0.25">
      <c r="T18" s="56" t="s">
        <v>200</v>
      </c>
      <c r="U18" s="57">
        <f>U17*0.1</f>
        <v>0.1</v>
      </c>
    </row>
    <row r="19" spans="4:21" ht="15.75" x14ac:dyDescent="0.25">
      <c r="D19" s="100" t="s">
        <v>25</v>
      </c>
      <c r="E19" s="101"/>
      <c r="F19" s="104">
        <f>J8+J12+J13</f>
        <v>971782666</v>
      </c>
      <c r="G19" s="105"/>
    </row>
    <row r="20" spans="4:21" ht="15.75" x14ac:dyDescent="0.25">
      <c r="D20" s="102" t="s">
        <v>26</v>
      </c>
      <c r="E20" s="103"/>
      <c r="F20" s="104">
        <v>957385792</v>
      </c>
      <c r="G20" s="105"/>
    </row>
    <row r="21" spans="4:21" ht="15.75" x14ac:dyDescent="0.25">
      <c r="D21" s="102" t="s">
        <v>27</v>
      </c>
      <c r="E21" s="103"/>
      <c r="F21" s="98">
        <f>F20/F19</f>
        <v>0.98518508869965782</v>
      </c>
      <c r="G21" s="99"/>
    </row>
    <row r="22" spans="4:21" ht="15.75" x14ac:dyDescent="0.25">
      <c r="D22" s="102" t="s">
        <v>28</v>
      </c>
      <c r="E22" s="103"/>
      <c r="F22" s="98">
        <v>1</v>
      </c>
      <c r="G22" s="99"/>
    </row>
    <row r="26" spans="4:21" x14ac:dyDescent="0.25">
      <c r="H26" t="s">
        <v>196</v>
      </c>
    </row>
  </sheetData>
  <sheetProtection algorithmName="SHA-512" hashValue="WYOTxPmIDj6ZgzbbDRVT11FqBeRq0eLQFrn8UKkYQkewxhxtroaz8ybD6s0IQ2ZFGC3tRjVuFaML0POFS6kUWA==" saltValue="BBANL1sR86itAkFXpGJrfQ==" spinCount="100000" sheet="1" objects="1" scenarios="1"/>
  <autoFilter ref="A7:T7"/>
  <mergeCells count="34">
    <mergeCell ref="A3:T5"/>
    <mergeCell ref="A1:F2"/>
    <mergeCell ref="G1:T1"/>
    <mergeCell ref="G2:H2"/>
    <mergeCell ref="I2:J2"/>
    <mergeCell ref="K2:T2"/>
    <mergeCell ref="J8:J11"/>
    <mergeCell ref="A6:O6"/>
    <mergeCell ref="P6:T6"/>
    <mergeCell ref="A8:A11"/>
    <mergeCell ref="B8:B11"/>
    <mergeCell ref="C8:C11"/>
    <mergeCell ref="D8:D11"/>
    <mergeCell ref="E8:E11"/>
    <mergeCell ref="F8:F11"/>
    <mergeCell ref="G8:G11"/>
    <mergeCell ref="H8:H11"/>
    <mergeCell ref="G13:G16"/>
    <mergeCell ref="H13:H16"/>
    <mergeCell ref="D20:E20"/>
    <mergeCell ref="J13:J16"/>
    <mergeCell ref="A13:A16"/>
    <mergeCell ref="B13:B16"/>
    <mergeCell ref="C13:C16"/>
    <mergeCell ref="D13:D16"/>
    <mergeCell ref="E13:E16"/>
    <mergeCell ref="F13:F16"/>
    <mergeCell ref="D21:E21"/>
    <mergeCell ref="F21:G21"/>
    <mergeCell ref="D22:E22"/>
    <mergeCell ref="F22:G22"/>
    <mergeCell ref="D19:E19"/>
    <mergeCell ref="F19:G19"/>
    <mergeCell ref="F20:G20"/>
  </mergeCells>
  <pageMargins left="0.7" right="0.7" top="0.75" bottom="0.75" header="0.3" footer="0.3"/>
  <pageSetup paperSize="0" orientation="portrait" horizontalDpi="0" verticalDpi="0" copie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0"/>
  <sheetViews>
    <sheetView tabSelected="1" workbookViewId="0">
      <selection activeCell="B2" sqref="B2:D4"/>
    </sheetView>
  </sheetViews>
  <sheetFormatPr baseColWidth="10" defaultRowHeight="15" x14ac:dyDescent="0.25"/>
  <cols>
    <col min="2" max="2" width="42.28515625" customWidth="1"/>
    <col min="3" max="3" width="37.42578125" customWidth="1"/>
    <col min="4" max="4" width="45.140625" customWidth="1"/>
  </cols>
  <sheetData>
    <row r="2" spans="2:4" x14ac:dyDescent="0.25">
      <c r="B2" s="142" t="s">
        <v>209</v>
      </c>
      <c r="C2" s="142"/>
      <c r="D2" s="142"/>
    </row>
    <row r="3" spans="2:4" x14ac:dyDescent="0.25">
      <c r="B3" s="142"/>
      <c r="C3" s="142"/>
      <c r="D3" s="142"/>
    </row>
    <row r="4" spans="2:4" x14ac:dyDescent="0.25">
      <c r="B4" s="142"/>
      <c r="C4" s="142"/>
      <c r="D4" s="142"/>
    </row>
    <row r="5" spans="2:4" x14ac:dyDescent="0.25">
      <c r="B5" s="54" t="s">
        <v>198</v>
      </c>
      <c r="C5" s="55" t="s">
        <v>199</v>
      </c>
      <c r="D5" s="54" t="s">
        <v>200</v>
      </c>
    </row>
    <row r="6" spans="2:4" x14ac:dyDescent="0.25">
      <c r="B6" s="5">
        <v>1</v>
      </c>
      <c r="C6" s="51">
        <f>'EJE 1'!U50</f>
        <v>0.93902439024390238</v>
      </c>
      <c r="D6" s="51">
        <f>'EJE 1'!U51</f>
        <v>0.18780487804878049</v>
      </c>
    </row>
    <row r="7" spans="2:4" x14ac:dyDescent="0.25">
      <c r="B7" s="5">
        <v>2</v>
      </c>
      <c r="C7" s="51">
        <f>'EJE 2'!U12</f>
        <v>0.89583333333333337</v>
      </c>
      <c r="D7" s="51">
        <f>'EJE 2'!U13</f>
        <v>0.1791666666666667</v>
      </c>
    </row>
    <row r="8" spans="2:4" x14ac:dyDescent="0.25">
      <c r="B8" s="5">
        <v>3</v>
      </c>
      <c r="C8" s="51">
        <f>'EJE 3'!U17</f>
        <v>1</v>
      </c>
      <c r="D8" s="51">
        <f>'EJE 3'!U18</f>
        <v>0.2</v>
      </c>
    </row>
    <row r="9" spans="2:4" x14ac:dyDescent="0.25">
      <c r="B9" s="5">
        <v>4</v>
      </c>
      <c r="C9" s="51">
        <f>'EJE 4'!U14</f>
        <v>0.83333333333333337</v>
      </c>
      <c r="D9" s="51">
        <f>'EJE 4'!U15</f>
        <v>0.16666666666666669</v>
      </c>
    </row>
    <row r="10" spans="2:4" x14ac:dyDescent="0.25">
      <c r="B10" s="5">
        <v>5</v>
      </c>
      <c r="C10" s="51">
        <f>'EJE 5'!U18</f>
        <v>1</v>
      </c>
      <c r="D10" s="51">
        <f>'EJE 5'!U19</f>
        <v>0.1</v>
      </c>
    </row>
    <row r="11" spans="2:4" x14ac:dyDescent="0.25">
      <c r="B11" s="5">
        <v>6</v>
      </c>
      <c r="C11" s="51">
        <f>'EJE 6'!U17</f>
        <v>1</v>
      </c>
      <c r="D11" s="51">
        <f>'EJE 6'!U18</f>
        <v>0.1</v>
      </c>
    </row>
    <row r="12" spans="2:4" x14ac:dyDescent="0.25">
      <c r="B12" s="54" t="s">
        <v>201</v>
      </c>
      <c r="C12" s="38">
        <f>SUM(C6:C11)/6</f>
        <v>0.94469850948509482</v>
      </c>
      <c r="D12" s="51">
        <f>SUM(D6:D11)</f>
        <v>0.93363821138211378</v>
      </c>
    </row>
    <row r="13" spans="2:4" x14ac:dyDescent="0.25">
      <c r="B13" s="54" t="s">
        <v>202</v>
      </c>
      <c r="C13" s="143">
        <v>5282030323</v>
      </c>
      <c r="D13" s="144"/>
    </row>
    <row r="14" spans="2:4" x14ac:dyDescent="0.25">
      <c r="B14" s="54" t="s">
        <v>203</v>
      </c>
      <c r="C14" s="145">
        <v>4731718658</v>
      </c>
      <c r="D14" s="145"/>
    </row>
    <row r="15" spans="2:4" x14ac:dyDescent="0.25">
      <c r="B15" s="54" t="s">
        <v>204</v>
      </c>
      <c r="C15" s="146">
        <f>C14/C13</f>
        <v>0.89581436846287488</v>
      </c>
      <c r="D15" s="147"/>
    </row>
    <row r="16" spans="2:4" x14ac:dyDescent="0.25">
      <c r="B16" s="54" t="s">
        <v>205</v>
      </c>
      <c r="C16" s="146">
        <f>C15/D12</f>
        <v>0.95948768756663649</v>
      </c>
      <c r="D16" s="147"/>
    </row>
    <row r="17" spans="2:4" x14ac:dyDescent="0.25">
      <c r="B17" s="133" t="s">
        <v>206</v>
      </c>
      <c r="C17" s="134"/>
      <c r="D17" s="135"/>
    </row>
    <row r="18" spans="2:4" ht="30.75" customHeight="1" x14ac:dyDescent="0.25">
      <c r="B18" s="136"/>
      <c r="C18" s="137"/>
      <c r="D18" s="138"/>
    </row>
    <row r="19" spans="2:4" x14ac:dyDescent="0.25">
      <c r="B19" s="136"/>
      <c r="C19" s="137"/>
      <c r="D19" s="138"/>
    </row>
    <row r="20" spans="2:4" x14ac:dyDescent="0.25">
      <c r="B20" s="139"/>
      <c r="C20" s="140"/>
      <c r="D20" s="141"/>
    </row>
  </sheetData>
  <sheetProtection algorithmName="SHA-512" hashValue="IDrySpKNjbx3UZr4ZK/Xyf5ejxEaQIp+IHWHFIpnZR0XtVOZxFcdp536n3pV1vfQM2cPtSEIFqRsLjKxdWgn4Q==" saltValue="yyO3aSZ7tf9nTNp1zHXRyg==" spinCount="100000" sheet="1" objects="1" scenarios="1"/>
  <mergeCells count="6">
    <mergeCell ref="B17:D20"/>
    <mergeCell ref="B2:D4"/>
    <mergeCell ref="C13:D13"/>
    <mergeCell ref="C14:D14"/>
    <mergeCell ref="C15:D15"/>
    <mergeCell ref="C16:D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EJE 1</vt:lpstr>
      <vt:lpstr>EJE 2</vt:lpstr>
      <vt:lpstr>EJE 3</vt:lpstr>
      <vt:lpstr>EJE 4</vt:lpstr>
      <vt:lpstr>EJE 5</vt:lpstr>
      <vt:lpstr>EJE 6</vt:lpstr>
      <vt:lpstr>Resumen evaluación 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Nalliby Giraldo</dc:creator>
  <cp:lastModifiedBy>Luz Mary Ramírez Montoya</cp:lastModifiedBy>
  <cp:lastPrinted>2017-02-13T14:35:13Z</cp:lastPrinted>
  <dcterms:created xsi:type="dcterms:W3CDTF">2014-01-29T14:54:05Z</dcterms:created>
  <dcterms:modified xsi:type="dcterms:W3CDTF">2018-01-31T16:02:34Z</dcterms:modified>
</cp:coreProperties>
</file>